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codeName="ThisWorkbook" defaultThemeVersion="124226"/>
  <mc:AlternateContent xmlns:mc="http://schemas.openxmlformats.org/markup-compatibility/2006">
    <mc:Choice Requires="x15">
      <x15ac:absPath xmlns:x15ac="http://schemas.microsoft.com/office/spreadsheetml/2010/11/ac" url="https://supersociedades365.sharepoint.com/sites/OAP_Docs/Documentos compartidos/Año_2026/02_Indicadores_Gestion/11_RecuperaciónEmpresarial/"/>
    </mc:Choice>
  </mc:AlternateContent>
  <xr:revisionPtr revIDLastSave="206" documentId="8_{8982917F-EFBB-47CD-BC96-EC4E1F207C06}" xr6:coauthVersionLast="47" xr6:coauthVersionMax="47" xr10:uidLastSave="{ECC944C2-C085-421C-9494-394C3A2D47EC}"/>
  <bookViews>
    <workbookView xWindow="-120" yWindow="-120" windowWidth="29040" windowHeight="15720" firstSheet="8" activeTab="6" xr2:uid="{00000000-000D-0000-FFFF-FFFF00000000}"/>
  </bookViews>
  <sheets>
    <sheet name="1.IDP" sheetId="7" state="hidden" r:id="rId1"/>
    <sheet name="GIN-FM-006-1" sheetId="1" r:id="rId2"/>
    <sheet name="Objetivos procesos " sheetId="13" state="hidden" r:id="rId3"/>
    <sheet name="Hoja de Registro-1" sheetId="12" r:id="rId4"/>
    <sheet name="Password" sheetId="14" state="hidden" r:id="rId5"/>
    <sheet name="GIN-FM-006-2" sheetId="15" r:id="rId6"/>
    <sheet name="Hoja de Registro-2" sheetId="16" r:id="rId7"/>
    <sheet name="GIN-FM-006-3" sheetId="17" r:id="rId8"/>
    <sheet name="Hoja de Registro-3" sheetId="18" r:id="rId9"/>
    <sheet name="Instrucciones " sheetId="10" r:id="rId10"/>
    <sheet name="Hoja1" sheetId="9" state="hidden" r:id="rId11"/>
    <sheet name="Control de Cambios" sheetId="11" r:id="rId12"/>
    <sheet name="Hoja2" sheetId="19" r:id="rId13"/>
  </sheets>
  <definedNames>
    <definedName name="APLICACIÓN_DE_POLÍTICAS_Y_O_NORMAS">'1.IDP'!$D$4:$D$8</definedName>
    <definedName name="_xlnm.Print_Area" localSheetId="1">'GIN-FM-006-1'!$B$1:$X$63</definedName>
    <definedName name="_xlnm.Print_Area" localSheetId="5">'GIN-FM-006-2'!$B$1:$X$63</definedName>
    <definedName name="_xlnm.Print_Area" localSheetId="7">'GIN-FM-006-3'!$B$1:$X$63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5">'GIN-FM-006-2'!$X$14</definedName>
    <definedName name="OTRO" localSheetId="7">'GIN-FM-006-3'!$X$14</definedName>
    <definedName name="OTRO">'GIN-FM-006-1'!$X$14</definedName>
    <definedName name="PROCES" localSheetId="5">'GIN-FM-006-2'!$F$13</definedName>
    <definedName name="PROCES" localSheetId="7">'GIN-FM-006-3'!$F$13</definedName>
    <definedName name="PROCES">'GIN-FM-006-1'!$F$13</definedName>
    <definedName name="PROCESOS">'1.IDP'!$B$4:$B$18</definedName>
    <definedName name="QUINCE">'1.IDP'!$P$130:$P$136</definedName>
    <definedName name="SEIS">'1.IDP'!$G$130:$G$132</definedName>
    <definedName name="SIETE">'1.IDP'!$H$130:$H$133</definedName>
    <definedName name="SUBPROCES" localSheetId="5">'GIN-FM-006-2'!$O$13</definedName>
    <definedName name="SUBPROCES" localSheetId="7">'GIN-FM-006-3'!$O$13</definedName>
    <definedName name="SUBPROCES">'GIN-FM-006-1'!$O$13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6" i="17" l="1"/>
  <c r="T35" i="17"/>
  <c r="S36" i="17"/>
  <c r="S41" i="17" s="1"/>
  <c r="S35" i="17"/>
  <c r="R36" i="17"/>
  <c r="R35" i="17"/>
  <c r="P36" i="17"/>
  <c r="P35" i="17"/>
  <c r="O36" i="17"/>
  <c r="O35" i="17"/>
  <c r="N36" i="17"/>
  <c r="N35" i="17"/>
  <c r="K36" i="17"/>
  <c r="K41" i="17" s="1"/>
  <c r="K35" i="17"/>
  <c r="J36" i="17"/>
  <c r="J35" i="17"/>
  <c r="I36" i="17"/>
  <c r="I35" i="17"/>
  <c r="G36" i="17"/>
  <c r="G35" i="17"/>
  <c r="F36" i="17"/>
  <c r="F35" i="17"/>
  <c r="E36" i="17"/>
  <c r="E35" i="17"/>
  <c r="T9" i="18"/>
  <c r="S9" i="18"/>
  <c r="R9" i="18"/>
  <c r="T8" i="18"/>
  <c r="S8" i="18"/>
  <c r="R8" i="18"/>
  <c r="J9" i="18"/>
  <c r="J8" i="18"/>
  <c r="I9" i="18"/>
  <c r="I8" i="18"/>
  <c r="H9" i="18"/>
  <c r="H8" i="18"/>
  <c r="D8" i="18"/>
  <c r="T36" i="15"/>
  <c r="T35" i="15"/>
  <c r="S36" i="15"/>
  <c r="S35" i="15"/>
  <c r="R36" i="15"/>
  <c r="R35" i="15"/>
  <c r="P36" i="15"/>
  <c r="P35" i="15"/>
  <c r="O36" i="15"/>
  <c r="O35" i="15"/>
  <c r="N36" i="15"/>
  <c r="N35" i="15"/>
  <c r="K36" i="15"/>
  <c r="K35" i="15"/>
  <c r="J36" i="15"/>
  <c r="J35" i="15"/>
  <c r="I36" i="15"/>
  <c r="I35" i="15"/>
  <c r="G36" i="15"/>
  <c r="G35" i="15"/>
  <c r="F36" i="15"/>
  <c r="F35" i="15"/>
  <c r="E36" i="15"/>
  <c r="E35" i="15"/>
  <c r="T8" i="16"/>
  <c r="T9" i="16"/>
  <c r="S9" i="16"/>
  <c r="R9" i="16"/>
  <c r="S8" i="16"/>
  <c r="R8" i="16"/>
  <c r="O9" i="16"/>
  <c r="N9" i="16"/>
  <c r="M9" i="16"/>
  <c r="O8" i="16"/>
  <c r="N8" i="16"/>
  <c r="M8" i="16"/>
  <c r="J9" i="16"/>
  <c r="J8" i="16"/>
  <c r="I8" i="16"/>
  <c r="H8" i="16"/>
  <c r="I9" i="16"/>
  <c r="H9" i="16"/>
  <c r="F8" i="16"/>
  <c r="E9" i="16"/>
  <c r="E8" i="16"/>
  <c r="D9" i="16"/>
  <c r="D8" i="16"/>
  <c r="C8" i="16"/>
  <c r="C9" i="16"/>
  <c r="U19" i="16"/>
  <c r="P19" i="16"/>
  <c r="K19" i="16"/>
  <c r="F19" i="16"/>
  <c r="B19" i="16"/>
  <c r="U18" i="16"/>
  <c r="V18" i="16" s="1"/>
  <c r="Q18" i="16"/>
  <c r="P18" i="16"/>
  <c r="K18" i="16"/>
  <c r="L18" i="16" s="1"/>
  <c r="F18" i="16"/>
  <c r="G18" i="16" s="1"/>
  <c r="B18" i="16"/>
  <c r="U17" i="16"/>
  <c r="P17" i="16"/>
  <c r="K17" i="16"/>
  <c r="F17" i="16"/>
  <c r="B17" i="16"/>
  <c r="V16" i="16"/>
  <c r="U16" i="16"/>
  <c r="P16" i="16"/>
  <c r="Q16" i="16" s="1"/>
  <c r="K16" i="16"/>
  <c r="L16" i="16" s="1"/>
  <c r="F16" i="16"/>
  <c r="G16" i="16" s="1"/>
  <c r="B16" i="16"/>
  <c r="U8" i="18"/>
  <c r="V8" i="18"/>
  <c r="N9" i="18"/>
  <c r="O9" i="18"/>
  <c r="M9" i="18"/>
  <c r="N8" i="18"/>
  <c r="O8" i="18"/>
  <c r="M8" i="18"/>
  <c r="L10" i="18"/>
  <c r="L8" i="18"/>
  <c r="K9" i="18"/>
  <c r="D9" i="18"/>
  <c r="E9" i="18"/>
  <c r="C9" i="18"/>
  <c r="E8" i="18"/>
  <c r="C8" i="18"/>
  <c r="U25" i="18"/>
  <c r="P25" i="18"/>
  <c r="K25" i="18"/>
  <c r="F25" i="18"/>
  <c r="B25" i="18"/>
  <c r="U24" i="18"/>
  <c r="V24" i="18" s="1"/>
  <c r="P24" i="18"/>
  <c r="Q24" i="18" s="1"/>
  <c r="K24" i="18"/>
  <c r="L24" i="18" s="1"/>
  <c r="F24" i="18"/>
  <c r="G24" i="18" s="1"/>
  <c r="B24" i="18"/>
  <c r="U23" i="18"/>
  <c r="P23" i="18"/>
  <c r="K23" i="18"/>
  <c r="F23" i="18"/>
  <c r="B23" i="18"/>
  <c r="V22" i="18"/>
  <c r="U22" i="18"/>
  <c r="P22" i="18"/>
  <c r="Q22" i="18" s="1"/>
  <c r="K22" i="18"/>
  <c r="L22" i="18" s="1"/>
  <c r="F22" i="18"/>
  <c r="G22" i="18" s="1"/>
  <c r="B22" i="18"/>
  <c r="U21" i="18"/>
  <c r="P21" i="18"/>
  <c r="K21" i="18"/>
  <c r="F21" i="18"/>
  <c r="B21" i="18"/>
  <c r="U20" i="18"/>
  <c r="V20" i="18" s="1"/>
  <c r="P20" i="18"/>
  <c r="Q20" i="18" s="1"/>
  <c r="K20" i="18"/>
  <c r="L20" i="18" s="1"/>
  <c r="G20" i="18"/>
  <c r="F20" i="18"/>
  <c r="B20" i="18"/>
  <c r="U19" i="18"/>
  <c r="P19" i="18"/>
  <c r="K19" i="18"/>
  <c r="F19" i="18"/>
  <c r="B19" i="18"/>
  <c r="V18" i="18"/>
  <c r="U18" i="18"/>
  <c r="P18" i="18"/>
  <c r="Q18" i="18" s="1"/>
  <c r="K18" i="18"/>
  <c r="L18" i="18" s="1"/>
  <c r="F18" i="18"/>
  <c r="B18" i="18"/>
  <c r="U17" i="18"/>
  <c r="P17" i="18"/>
  <c r="K17" i="18"/>
  <c r="F17" i="18"/>
  <c r="B17" i="18"/>
  <c r="U16" i="18"/>
  <c r="V16" i="18" s="1"/>
  <c r="P16" i="18"/>
  <c r="Q16" i="18" s="1"/>
  <c r="K16" i="18"/>
  <c r="L16" i="18" s="1"/>
  <c r="F16" i="18"/>
  <c r="G16" i="18" s="1"/>
  <c r="B16" i="18"/>
  <c r="U15" i="18"/>
  <c r="P15" i="18"/>
  <c r="K15" i="18"/>
  <c r="F15" i="18"/>
  <c r="B15" i="18"/>
  <c r="V14" i="18"/>
  <c r="U14" i="18"/>
  <c r="P14" i="18"/>
  <c r="Q14" i="18" s="1"/>
  <c r="K14" i="18"/>
  <c r="L14" i="18" s="1"/>
  <c r="F14" i="18"/>
  <c r="G14" i="18" s="1"/>
  <c r="B14" i="18"/>
  <c r="U13" i="18"/>
  <c r="P13" i="18"/>
  <c r="K13" i="18"/>
  <c r="F13" i="18"/>
  <c r="B13" i="18"/>
  <c r="U12" i="18"/>
  <c r="V12" i="18" s="1"/>
  <c r="P12" i="18"/>
  <c r="Q12" i="18" s="1"/>
  <c r="K12" i="18"/>
  <c r="L12" i="18" s="1"/>
  <c r="F12" i="18"/>
  <c r="B12" i="18"/>
  <c r="U11" i="18"/>
  <c r="P11" i="18"/>
  <c r="K11" i="18"/>
  <c r="F11" i="18"/>
  <c r="B11" i="18"/>
  <c r="V10" i="18"/>
  <c r="U10" i="18"/>
  <c r="P10" i="18"/>
  <c r="Q10" i="18" s="1"/>
  <c r="K10" i="18"/>
  <c r="F10" i="18"/>
  <c r="G10" i="18" s="1"/>
  <c r="B10" i="18"/>
  <c r="B4" i="18"/>
  <c r="W40" i="17"/>
  <c r="J68" i="17" s="1"/>
  <c r="V40" i="17"/>
  <c r="U40" i="17"/>
  <c r="I68" i="17" s="1"/>
  <c r="T40" i="17"/>
  <c r="S40" i="17"/>
  <c r="R40" i="17"/>
  <c r="Q40" i="17"/>
  <c r="H68" i="17" s="1"/>
  <c r="P40" i="17"/>
  <c r="O40" i="17"/>
  <c r="N40" i="17"/>
  <c r="M40" i="17"/>
  <c r="L40" i="17"/>
  <c r="G68" i="17" s="1"/>
  <c r="K40" i="17"/>
  <c r="J40" i="17"/>
  <c r="I40" i="17"/>
  <c r="H40" i="17"/>
  <c r="F68" i="17" s="1"/>
  <c r="G40" i="17"/>
  <c r="F40" i="17"/>
  <c r="E40" i="17"/>
  <c r="W38" i="17"/>
  <c r="V38" i="17"/>
  <c r="U38" i="17"/>
  <c r="T38" i="17"/>
  <c r="S38" i="17"/>
  <c r="R38" i="17"/>
  <c r="Q38" i="17"/>
  <c r="P38" i="17"/>
  <c r="O38" i="17"/>
  <c r="N38" i="17"/>
  <c r="M38" i="17"/>
  <c r="L38" i="17"/>
  <c r="K38" i="17"/>
  <c r="J38" i="17"/>
  <c r="I38" i="17"/>
  <c r="H38" i="17"/>
  <c r="G38" i="17"/>
  <c r="F38" i="17"/>
  <c r="E38" i="17"/>
  <c r="R37" i="17"/>
  <c r="J37" i="17"/>
  <c r="R42" i="17"/>
  <c r="F16" i="17"/>
  <c r="F14" i="17"/>
  <c r="U10" i="12"/>
  <c r="V10" i="12"/>
  <c r="U23" i="12"/>
  <c r="V22" i="12"/>
  <c r="U22" i="12"/>
  <c r="U21" i="12"/>
  <c r="V20" i="12"/>
  <c r="U20" i="12"/>
  <c r="U19" i="12"/>
  <c r="V18" i="12"/>
  <c r="U18" i="12"/>
  <c r="U17" i="12"/>
  <c r="U16" i="12"/>
  <c r="V16" i="12" s="1"/>
  <c r="U15" i="12"/>
  <c r="U14" i="12"/>
  <c r="V14" i="12" s="1"/>
  <c r="U13" i="12"/>
  <c r="V12" i="12"/>
  <c r="U12" i="12"/>
  <c r="U11" i="12"/>
  <c r="P23" i="12"/>
  <c r="Q22" i="12"/>
  <c r="P22" i="12"/>
  <c r="P21" i="12"/>
  <c r="P20" i="12"/>
  <c r="Q20" i="12" s="1"/>
  <c r="P19" i="12"/>
  <c r="Q18" i="12"/>
  <c r="P18" i="12"/>
  <c r="P17" i="12"/>
  <c r="P16" i="12"/>
  <c r="Q16" i="12" s="1"/>
  <c r="P15" i="12"/>
  <c r="P14" i="12"/>
  <c r="Q14" i="12" s="1"/>
  <c r="P13" i="12"/>
  <c r="P12" i="12"/>
  <c r="Q12" i="12" s="1"/>
  <c r="P11" i="12"/>
  <c r="Q10" i="12"/>
  <c r="P10" i="12"/>
  <c r="K23" i="12"/>
  <c r="K22" i="12"/>
  <c r="L22" i="12" s="1"/>
  <c r="K21" i="12"/>
  <c r="K20" i="12"/>
  <c r="L20" i="12" s="1"/>
  <c r="K19" i="12"/>
  <c r="K18" i="12"/>
  <c r="L18" i="12" s="1"/>
  <c r="K17" i="12"/>
  <c r="L16" i="12"/>
  <c r="K16" i="12"/>
  <c r="K15" i="12"/>
  <c r="L14" i="12"/>
  <c r="K14" i="12"/>
  <c r="K13" i="12"/>
  <c r="L12" i="12"/>
  <c r="K12" i="12"/>
  <c r="K11" i="12"/>
  <c r="K10" i="12"/>
  <c r="L10" i="12" s="1"/>
  <c r="F23" i="12"/>
  <c r="F22" i="12"/>
  <c r="F21" i="12"/>
  <c r="F20" i="12"/>
  <c r="G20" i="12" s="1"/>
  <c r="F19" i="12"/>
  <c r="G18" i="12"/>
  <c r="F18" i="12"/>
  <c r="F17" i="12"/>
  <c r="F16" i="12"/>
  <c r="G16" i="12" s="1"/>
  <c r="F15" i="12"/>
  <c r="F14" i="12"/>
  <c r="G14" i="12" s="1"/>
  <c r="F13" i="12"/>
  <c r="F12" i="12"/>
  <c r="G12" i="12" s="1"/>
  <c r="F11" i="12"/>
  <c r="F10" i="12"/>
  <c r="U29" i="16"/>
  <c r="U28" i="16"/>
  <c r="V28" i="16" s="1"/>
  <c r="U27" i="16"/>
  <c r="U26" i="16"/>
  <c r="V26" i="16" s="1"/>
  <c r="U25" i="16"/>
  <c r="U24" i="16"/>
  <c r="V24" i="16" s="1"/>
  <c r="U23" i="16"/>
  <c r="U22" i="16"/>
  <c r="V22" i="16" s="1"/>
  <c r="U21" i="16"/>
  <c r="U20" i="16"/>
  <c r="V20" i="16" s="1"/>
  <c r="U15" i="16"/>
  <c r="U14" i="16"/>
  <c r="V14" i="16" s="1"/>
  <c r="U13" i="16"/>
  <c r="V12" i="16"/>
  <c r="U12" i="16"/>
  <c r="U11" i="16"/>
  <c r="U10" i="16"/>
  <c r="V10" i="16" s="1"/>
  <c r="P29" i="16"/>
  <c r="P28" i="16"/>
  <c r="Q28" i="16" s="1"/>
  <c r="P27" i="16"/>
  <c r="P26" i="16"/>
  <c r="Q26" i="16" s="1"/>
  <c r="P25" i="16"/>
  <c r="P24" i="16"/>
  <c r="Q24" i="16" s="1"/>
  <c r="P23" i="16"/>
  <c r="P22" i="16"/>
  <c r="Q22" i="16" s="1"/>
  <c r="P21" i="16"/>
  <c r="P20" i="16"/>
  <c r="Q20" i="16" s="1"/>
  <c r="P15" i="16"/>
  <c r="P14" i="16"/>
  <c r="Q14" i="16" s="1"/>
  <c r="P13" i="16"/>
  <c r="P12" i="16"/>
  <c r="Q12" i="16" s="1"/>
  <c r="P11" i="16"/>
  <c r="Q10" i="16"/>
  <c r="P10" i="16"/>
  <c r="K29" i="16"/>
  <c r="K28" i="16"/>
  <c r="L28" i="16" s="1"/>
  <c r="K27" i="16"/>
  <c r="K26" i="16"/>
  <c r="L26" i="16" s="1"/>
  <c r="K25" i="16"/>
  <c r="K24" i="16"/>
  <c r="L24" i="16" s="1"/>
  <c r="K23" i="16"/>
  <c r="K22" i="16"/>
  <c r="L22" i="16" s="1"/>
  <c r="K21" i="16"/>
  <c r="K20" i="16"/>
  <c r="L20" i="16" s="1"/>
  <c r="K15" i="16"/>
  <c r="K14" i="16"/>
  <c r="L14" i="16" s="1"/>
  <c r="K13" i="16"/>
  <c r="K12" i="16"/>
  <c r="L12" i="16" s="1"/>
  <c r="K10" i="16"/>
  <c r="L10" i="16" s="1"/>
  <c r="K11" i="16"/>
  <c r="F29" i="16"/>
  <c r="F25" i="16"/>
  <c r="F27" i="16"/>
  <c r="F23" i="16"/>
  <c r="F21" i="16"/>
  <c r="F15" i="16"/>
  <c r="F13" i="16"/>
  <c r="F11" i="16"/>
  <c r="G10" i="16" s="1"/>
  <c r="F10" i="16"/>
  <c r="F28" i="16"/>
  <c r="G28" i="16" s="1"/>
  <c r="F26" i="16"/>
  <c r="G26" i="16" s="1"/>
  <c r="F24" i="16"/>
  <c r="G24" i="16" s="1"/>
  <c r="F22" i="16"/>
  <c r="G22" i="16" s="1"/>
  <c r="F20" i="16"/>
  <c r="G20" i="16" s="1"/>
  <c r="F14" i="16"/>
  <c r="G14" i="16" s="1"/>
  <c r="F12" i="16"/>
  <c r="G12" i="16" s="1"/>
  <c r="B15" i="16"/>
  <c r="B14" i="16"/>
  <c r="B13" i="16"/>
  <c r="B12" i="16"/>
  <c r="B10" i="16"/>
  <c r="G10" i="12" l="1"/>
  <c r="T41" i="17"/>
  <c r="P41" i="17"/>
  <c r="O41" i="17"/>
  <c r="N42" i="17"/>
  <c r="N37" i="17"/>
  <c r="L36" i="17"/>
  <c r="G18" i="18"/>
  <c r="G22" i="12"/>
  <c r="F8" i="18"/>
  <c r="G12" i="18"/>
  <c r="F9" i="18"/>
  <c r="K8" i="18"/>
  <c r="P9" i="18"/>
  <c r="P8" i="18"/>
  <c r="Q8" i="18" s="1"/>
  <c r="U9" i="18"/>
  <c r="I41" i="17"/>
  <c r="J42" i="17"/>
  <c r="Q35" i="17"/>
  <c r="U35" i="17"/>
  <c r="V36" i="17"/>
  <c r="K37" i="17"/>
  <c r="O37" i="17"/>
  <c r="S37" i="17"/>
  <c r="J41" i="17"/>
  <c r="N41" i="17"/>
  <c r="R41" i="17"/>
  <c r="K42" i="17"/>
  <c r="O42" i="17"/>
  <c r="S42" i="17"/>
  <c r="V35" i="17"/>
  <c r="P37" i="17"/>
  <c r="T37" i="17"/>
  <c r="P42" i="17"/>
  <c r="T42" i="17"/>
  <c r="I37" i="17"/>
  <c r="I42" i="17"/>
  <c r="L35" i="17"/>
  <c r="Q36" i="17"/>
  <c r="U36" i="17"/>
  <c r="B29" i="16"/>
  <c r="B28" i="16"/>
  <c r="B27" i="16"/>
  <c r="B26" i="16"/>
  <c r="B25" i="16"/>
  <c r="B24" i="16"/>
  <c r="B23" i="16"/>
  <c r="B22" i="16"/>
  <c r="B21" i="16"/>
  <c r="B20" i="16"/>
  <c r="B11" i="16"/>
  <c r="B4" i="16"/>
  <c r="F68" i="15"/>
  <c r="W40" i="15"/>
  <c r="J68" i="15" s="1"/>
  <c r="V40" i="15"/>
  <c r="U40" i="15"/>
  <c r="I68" i="15" s="1"/>
  <c r="T40" i="15"/>
  <c r="S40" i="15"/>
  <c r="R40" i="15"/>
  <c r="Q40" i="15"/>
  <c r="H68" i="15" s="1"/>
  <c r="P40" i="15"/>
  <c r="O40" i="15"/>
  <c r="N40" i="15"/>
  <c r="M40" i="15"/>
  <c r="L40" i="15"/>
  <c r="G68" i="15" s="1"/>
  <c r="K40" i="15"/>
  <c r="J40" i="15"/>
  <c r="I40" i="15"/>
  <c r="H40" i="15"/>
  <c r="G40" i="15"/>
  <c r="F40" i="15"/>
  <c r="E40" i="15"/>
  <c r="W38" i="15"/>
  <c r="V38" i="15"/>
  <c r="U38" i="15"/>
  <c r="T38" i="15"/>
  <c r="S38" i="15"/>
  <c r="R38" i="15"/>
  <c r="Q38" i="15"/>
  <c r="P38" i="15"/>
  <c r="O38" i="15"/>
  <c r="N38" i="15"/>
  <c r="M38" i="15"/>
  <c r="L38" i="15"/>
  <c r="K38" i="15"/>
  <c r="J38" i="15"/>
  <c r="I38" i="15"/>
  <c r="H38" i="15"/>
  <c r="G38" i="15"/>
  <c r="F38" i="15"/>
  <c r="E38" i="15"/>
  <c r="F16" i="15"/>
  <c r="F14" i="15"/>
  <c r="G8" i="18" l="1"/>
  <c r="Q41" i="17"/>
  <c r="H69" i="17" s="1"/>
  <c r="Q42" i="17"/>
  <c r="Q37" i="17"/>
  <c r="H67" i="17" s="1"/>
  <c r="L41" i="17"/>
  <c r="G69" i="17" s="1"/>
  <c r="L42" i="17"/>
  <c r="L37" i="17"/>
  <c r="G67" i="17" s="1"/>
  <c r="V42" i="17"/>
  <c r="V37" i="17"/>
  <c r="V41" i="17"/>
  <c r="U41" i="17"/>
  <c r="I69" i="17" s="1"/>
  <c r="U42" i="17"/>
  <c r="U37" i="17"/>
  <c r="I67" i="17" s="1"/>
  <c r="F9" i="16"/>
  <c r="U8" i="16"/>
  <c r="V8" i="16" s="1"/>
  <c r="U9" i="16"/>
  <c r="P8" i="16"/>
  <c r="Q8" i="16" s="1"/>
  <c r="P9" i="16"/>
  <c r="K8" i="16"/>
  <c r="L8" i="16" s="1"/>
  <c r="K9" i="16"/>
  <c r="G8" i="16" l="1"/>
  <c r="F16" i="1"/>
  <c r="F14" i="1"/>
  <c r="W40" i="1" l="1"/>
  <c r="V40" i="1"/>
  <c r="U40" i="1"/>
  <c r="T40" i="1"/>
  <c r="S40" i="1"/>
  <c r="R40" i="1"/>
  <c r="Q40" i="1"/>
  <c r="P40" i="1"/>
  <c r="O40" i="1"/>
  <c r="N40" i="1"/>
  <c r="M40" i="1"/>
  <c r="L40" i="1"/>
  <c r="K40" i="1"/>
  <c r="J40" i="1"/>
  <c r="I40" i="1"/>
  <c r="H40" i="1"/>
  <c r="F40" i="1"/>
  <c r="G40" i="1"/>
  <c r="E40" i="1"/>
  <c r="B23" i="12"/>
  <c r="B22" i="12"/>
  <c r="B21" i="12"/>
  <c r="B20" i="12"/>
  <c r="B19" i="12"/>
  <c r="B18" i="12"/>
  <c r="B17" i="12"/>
  <c r="B16" i="12"/>
  <c r="B15" i="12"/>
  <c r="B14" i="12"/>
  <c r="B13" i="12"/>
  <c r="B12" i="12"/>
  <c r="B11" i="12"/>
  <c r="B10" i="12"/>
  <c r="C9" i="12"/>
  <c r="C8" i="12"/>
  <c r="E42" i="17" l="1"/>
  <c r="E37" i="17"/>
  <c r="E41" i="17"/>
  <c r="E35" i="1"/>
  <c r="E36" i="1"/>
  <c r="E8" i="12"/>
  <c r="E9" i="12"/>
  <c r="T9" i="12"/>
  <c r="S9" i="12"/>
  <c r="R9" i="12"/>
  <c r="T8" i="12"/>
  <c r="S8" i="12"/>
  <c r="R8" i="12"/>
  <c r="O9" i="12"/>
  <c r="N9" i="12"/>
  <c r="M9" i="12"/>
  <c r="O8" i="12"/>
  <c r="N8" i="12"/>
  <c r="M8" i="12"/>
  <c r="J9" i="12"/>
  <c r="I9" i="12"/>
  <c r="H9" i="12"/>
  <c r="J8" i="12"/>
  <c r="I8" i="12"/>
  <c r="H8" i="12"/>
  <c r="D8" i="12"/>
  <c r="H35" i="17" s="1"/>
  <c r="D9" i="12"/>
  <c r="F37" i="17" l="1"/>
  <c r="W35" i="17"/>
  <c r="F42" i="17"/>
  <c r="F41" i="17"/>
  <c r="H36" i="17"/>
  <c r="H41" i="17" s="1"/>
  <c r="F69" i="17" s="1"/>
  <c r="W36" i="17"/>
  <c r="G37" i="17"/>
  <c r="G42" i="17"/>
  <c r="G41" i="17"/>
  <c r="M35" i="17"/>
  <c r="M36" i="17"/>
  <c r="R35" i="1"/>
  <c r="S36" i="1"/>
  <c r="T36" i="1"/>
  <c r="T35" i="1"/>
  <c r="S35" i="1"/>
  <c r="U9" i="12"/>
  <c r="R36" i="1"/>
  <c r="N35" i="1"/>
  <c r="O36" i="1"/>
  <c r="N36" i="1"/>
  <c r="O35" i="1"/>
  <c r="P36" i="1"/>
  <c r="P35" i="1"/>
  <c r="J35" i="1"/>
  <c r="K35" i="1"/>
  <c r="J36" i="1"/>
  <c r="K36" i="1"/>
  <c r="L36" i="1" s="1"/>
  <c r="I36" i="1"/>
  <c r="I42" i="15"/>
  <c r="E41" i="1"/>
  <c r="G35" i="1"/>
  <c r="G36" i="1"/>
  <c r="F35" i="1"/>
  <c r="H35" i="15"/>
  <c r="F36" i="1"/>
  <c r="H36" i="15"/>
  <c r="E42" i="15"/>
  <c r="E37" i="15"/>
  <c r="E41" i="15"/>
  <c r="J41" i="1"/>
  <c r="K8" i="12"/>
  <c r="I35" i="1"/>
  <c r="I41" i="1" s="1"/>
  <c r="U8" i="12"/>
  <c r="V8" i="12" s="1"/>
  <c r="P8" i="12"/>
  <c r="Q8" i="12" s="1"/>
  <c r="F8" i="12"/>
  <c r="K9" i="12"/>
  <c r="F9" i="12"/>
  <c r="P9" i="12"/>
  <c r="H35" i="1" l="1"/>
  <c r="W37" i="17"/>
  <c r="J67" i="17" s="1"/>
  <c r="W42" i="17"/>
  <c r="M42" i="17"/>
  <c r="H37" i="17"/>
  <c r="F67" i="17" s="1"/>
  <c r="M37" i="17"/>
  <c r="G8" i="12"/>
  <c r="W41" i="17"/>
  <c r="J69" i="17" s="1"/>
  <c r="H42" i="17"/>
  <c r="M41" i="17"/>
  <c r="U36" i="1"/>
  <c r="R42" i="15"/>
  <c r="U35" i="15"/>
  <c r="R41" i="15"/>
  <c r="R37" i="15"/>
  <c r="U36" i="15"/>
  <c r="T37" i="15"/>
  <c r="T42" i="15"/>
  <c r="T41" i="15"/>
  <c r="S41" i="15"/>
  <c r="S37" i="15"/>
  <c r="S42" i="15"/>
  <c r="U35" i="1"/>
  <c r="O41" i="15"/>
  <c r="O37" i="15"/>
  <c r="O42" i="15"/>
  <c r="V36" i="1"/>
  <c r="Q36" i="1"/>
  <c r="V35" i="1"/>
  <c r="Q35" i="1"/>
  <c r="N41" i="1"/>
  <c r="P42" i="15"/>
  <c r="P41" i="15"/>
  <c r="P37" i="15"/>
  <c r="Q36" i="15"/>
  <c r="V36" i="15"/>
  <c r="N42" i="15"/>
  <c r="N41" i="15"/>
  <c r="V35" i="15"/>
  <c r="N37" i="15"/>
  <c r="Q35" i="15"/>
  <c r="M36" i="1"/>
  <c r="L36" i="15"/>
  <c r="J42" i="15"/>
  <c r="J37" i="15"/>
  <c r="J41" i="15"/>
  <c r="I37" i="15"/>
  <c r="K41" i="15"/>
  <c r="K42" i="15"/>
  <c r="K37" i="15"/>
  <c r="L35" i="15"/>
  <c r="I41" i="15"/>
  <c r="W36" i="1"/>
  <c r="G41" i="1"/>
  <c r="M36" i="15"/>
  <c r="W36" i="15"/>
  <c r="W35" i="15"/>
  <c r="M35" i="15"/>
  <c r="H36" i="1"/>
  <c r="H37" i="1" s="1"/>
  <c r="G41" i="15"/>
  <c r="G42" i="15"/>
  <c r="G37" i="15"/>
  <c r="F41" i="1"/>
  <c r="F42" i="15"/>
  <c r="F41" i="15"/>
  <c r="F37" i="15"/>
  <c r="H42" i="15"/>
  <c r="H41" i="15"/>
  <c r="F69" i="15" s="1"/>
  <c r="H37" i="15"/>
  <c r="F67" i="15" s="1"/>
  <c r="L8" i="12"/>
  <c r="L35" i="1"/>
  <c r="L37" i="1" s="1"/>
  <c r="M35" i="1"/>
  <c r="W35" i="1"/>
  <c r="W37" i="1" s="1"/>
  <c r="T41" i="1"/>
  <c r="R41" i="1"/>
  <c r="P41" i="1"/>
  <c r="S41" i="1"/>
  <c r="O41" i="1"/>
  <c r="K41" i="1"/>
  <c r="V38" i="1"/>
  <c r="U38" i="1"/>
  <c r="T38" i="1"/>
  <c r="S38" i="1"/>
  <c r="R38" i="1"/>
  <c r="Q38" i="1"/>
  <c r="P38" i="1"/>
  <c r="O38" i="1"/>
  <c r="N38" i="1"/>
  <c r="K38" i="1"/>
  <c r="J38" i="1"/>
  <c r="I38" i="1"/>
  <c r="G38" i="1"/>
  <c r="F38" i="1"/>
  <c r="E38" i="1"/>
  <c r="U37" i="1"/>
  <c r="T37" i="1"/>
  <c r="S37" i="1"/>
  <c r="R37" i="1"/>
  <c r="Q37" i="1"/>
  <c r="P37" i="1"/>
  <c r="O37" i="1"/>
  <c r="N37" i="1"/>
  <c r="K37" i="1"/>
  <c r="J37" i="1"/>
  <c r="I37" i="1"/>
  <c r="G37" i="1"/>
  <c r="F37" i="1"/>
  <c r="E37" i="1"/>
  <c r="U41" i="1"/>
  <c r="Q41" i="1"/>
  <c r="L38" i="1"/>
  <c r="M37" i="1" l="1"/>
  <c r="U37" i="15"/>
  <c r="I67" i="15" s="1"/>
  <c r="U41" i="15"/>
  <c r="I69" i="15" s="1"/>
  <c r="U42" i="15"/>
  <c r="V37" i="1"/>
  <c r="V42" i="15"/>
  <c r="V37" i="15"/>
  <c r="V41" i="15"/>
  <c r="Q37" i="15"/>
  <c r="H67" i="15" s="1"/>
  <c r="Q41" i="15"/>
  <c r="H69" i="15" s="1"/>
  <c r="Q42" i="15"/>
  <c r="L41" i="15"/>
  <c r="G69" i="15" s="1"/>
  <c r="L42" i="15"/>
  <c r="L37" i="15"/>
  <c r="G67" i="15" s="1"/>
  <c r="M42" i="15"/>
  <c r="W37" i="15"/>
  <c r="J67" i="15" s="1"/>
  <c r="W42" i="15"/>
  <c r="W41" i="15"/>
  <c r="J69" i="15" s="1"/>
  <c r="M41" i="15"/>
  <c r="M37" i="15"/>
  <c r="H41" i="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C0BBA730-03FA-4E7F-A45A-34FFB68B8876}">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D9A92B8-429F-4BAA-AF22-F9AD0D9C0D33}">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A9159E37-A451-4103-A65A-1BD8CE96782B}">
      <text>
        <r>
          <rPr>
            <sz val="12"/>
            <color indexed="81"/>
            <rFont val="Tahoma"/>
            <family val="2"/>
          </rPr>
          <t>Indique el valor  inicial del indicador, definido como punto de referencia para la medición.</t>
        </r>
      </text>
    </comment>
    <comment ref="E30" authorId="0" shapeId="0" xr:uid="{3B444B05-6882-49D9-930E-560163BD6F76}">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FFE62FA3-DB81-41E1-97BE-DB65FF80610C}">
      <text>
        <r>
          <rPr>
            <sz val="12"/>
            <color indexed="81"/>
            <rFont val="Tahoma"/>
            <family val="2"/>
          </rPr>
          <t>Establecer el valor de cumplimiento que se pretende obtener para el periodo. Se expresa en ocasiones en PORCENTAJE (%)</t>
        </r>
      </text>
    </comment>
    <comment ref="P30" authorId="0" shapeId="0" xr:uid="{BEBC8904-F34E-4CC0-81DF-B58135C10F6B}">
      <text>
        <r>
          <rPr>
            <sz val="12"/>
            <color indexed="81"/>
            <rFont val="Tahoma"/>
            <family val="2"/>
          </rPr>
          <t>Realizar una descrpción cualitativa de la meta</t>
        </r>
        <r>
          <rPr>
            <sz val="9"/>
            <color indexed="81"/>
            <rFont val="Tahoma"/>
            <family val="2"/>
          </rPr>
          <t xml:space="preserve">
</t>
        </r>
      </text>
    </comment>
    <comment ref="N44" authorId="1" shapeId="0" xr:uid="{184A9A16-CB9B-4CDE-8A2C-1B3A340386BC}">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7145F446-C608-470D-BC88-74FD046F2A05}">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1F725114-CA82-4B90-B2B8-68A459198927}">
      <text>
        <r>
          <rPr>
            <sz val="12"/>
            <color indexed="81"/>
            <rFont val="Tahoma"/>
            <family val="2"/>
          </rPr>
          <t>Marque con una X, en caso de requerir formular plan de requerimiento.</t>
        </r>
        <r>
          <rPr>
            <sz val="9"/>
            <color indexed="81"/>
            <rFont val="Tahoma"/>
            <family val="2"/>
          </rPr>
          <t xml:space="preserve">
</t>
        </r>
      </text>
    </comment>
    <comment ref="U58" authorId="2" shapeId="0" xr:uid="{0A5B9E36-1755-4008-B0E0-053F4A8044EE}">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4D40716C-06B3-4AD5-9C87-AD5F1546F2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61A9B28B-331B-4DA4-AD0B-6D47348E1FDB}">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594B22EB-DCD0-4E10-9FE0-3C0AD26D118E}">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252CE191-77D4-41B6-8F8F-8EA3D95DF1FB}">
      <text>
        <r>
          <rPr>
            <sz val="12"/>
            <color indexed="81"/>
            <rFont val="Tahoma"/>
            <family val="2"/>
          </rPr>
          <t>Indique el valor  inicial del indicador, definido como punto de referencia para la medición.</t>
        </r>
      </text>
    </comment>
    <comment ref="E30" authorId="0" shapeId="0" xr:uid="{B50BD55E-D806-42DE-949B-F26976F91418}">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9C11237B-3D79-4421-AF48-F835CA932B01}">
      <text>
        <r>
          <rPr>
            <sz val="12"/>
            <color indexed="81"/>
            <rFont val="Tahoma"/>
            <family val="2"/>
          </rPr>
          <t>Establecer el valor de cumplimiento que se pretende obtener para el periodo. Se expresa en ocasiones en PORCENTAJE (%)</t>
        </r>
      </text>
    </comment>
    <comment ref="P30" authorId="0" shapeId="0" xr:uid="{F45BF0EC-CF1F-49E6-946F-E2F6FEBFEEF5}">
      <text>
        <r>
          <rPr>
            <sz val="12"/>
            <color indexed="81"/>
            <rFont val="Tahoma"/>
            <family val="2"/>
          </rPr>
          <t>Realizar una descrpción cualitativa de la meta</t>
        </r>
        <r>
          <rPr>
            <sz val="9"/>
            <color indexed="81"/>
            <rFont val="Tahoma"/>
            <family val="2"/>
          </rPr>
          <t xml:space="preserve">
</t>
        </r>
      </text>
    </comment>
    <comment ref="N44" authorId="1" shapeId="0" xr:uid="{36E0FAE7-94D4-46D2-87EF-39A34B1CACD2}">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6C9DCAC-8C25-4ACC-B4C8-2D6293810E2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AE318BAE-90C5-4A6F-B315-DC7ED38F38C3}">
      <text>
        <r>
          <rPr>
            <sz val="12"/>
            <color indexed="81"/>
            <rFont val="Tahoma"/>
            <family val="2"/>
          </rPr>
          <t>Marque con una X, en caso de requerir formular plan de requerimiento.</t>
        </r>
        <r>
          <rPr>
            <sz val="9"/>
            <color indexed="81"/>
            <rFont val="Tahoma"/>
            <family val="2"/>
          </rPr>
          <t xml:space="preserve">
</t>
        </r>
      </text>
    </comment>
    <comment ref="U58" authorId="2" shapeId="0" xr:uid="{5CCA3CF0-83B3-4830-A3A2-755A47283E55}">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AC976CF-D3D3-4245-B743-E256A5E1D210}">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<sst xmlns="http://schemas.openxmlformats.org/spreadsheetml/2006/main" count="1288" uniqueCount="716">
  <si>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</si>
  <si>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</si>
  <si>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</si>
  <si>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</si>
  <si>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</si>
  <si>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</si>
  <si>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</si>
  <si>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</si>
  <si>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</si>
  <si>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</si>
  <si>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</si>
  <si>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</si>
  <si>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</si>
  <si>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</si>
  <si>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</si>
  <si>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</si>
  <si>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</si>
  <si>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</si>
  <si>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</si>
  <si>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</si>
  <si>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</si>
  <si>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</si>
  <si>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</si>
  <si>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</si>
  <si>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</si>
  <si>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</si>
  <si>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</si>
  <si>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</si>
  <si>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</si>
  <si>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</si>
  <si>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</si>
  <si>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</si>
  <si>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</si>
  <si>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</si>
  <si>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</si>
  <si>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</si>
  <si>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</si>
  <si>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</si>
  <si>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</si>
  <si>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</si>
  <si>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</si>
  <si>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</si>
  <si>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</si>
  <si>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</si>
  <si>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</si>
  <si>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</si>
  <si>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</si>
  <si>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</si>
  <si>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</si>
  <si>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</si>
  <si>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</si>
  <si>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</si>
  <si>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</si>
  <si>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</si>
  <si>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</si>
  <si>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</si>
  <si>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</si>
  <si>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</si>
  <si>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</si>
  <si>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</si>
  <si>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</si>
  <si>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</si>
  <si>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</si>
  <si>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</si>
  <si>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</si>
  <si>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</si>
  <si>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</si>
  <si>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</si>
  <si>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</si>
  <si>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</si>
  <si>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</si>
  <si>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</si>
  <si>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</si>
  <si>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</si>
  <si>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</si>
  <si>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</si>
  <si>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</si>
  <si>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</si>
  <si>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</si>
  <si>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</si>
  <si>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</si>
  <si>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</si>
  <si>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</si>
  <si>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</si>
  <si>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</si>
  <si>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</si>
  <si>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</si>
  <si>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</si>
  <si>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</si>
  <si>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</si>
  <si>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</si>
  <si>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</si>
  <si>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</si>
  <si>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</si>
  <si>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</si>
  <si>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</si>
  <si>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</si>
  <si>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</si>
  <si>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</si>
  <si>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</si>
  <si>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</si>
  <si>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</si>
  <si>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</si>
  <si>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</si>
  <si>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</si>
  <si>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</si>
  <si>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</si>
  <si>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</si>
  <si>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</si>
  <si>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</si>
  <si>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</si>
  <si>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</si>
  <si>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</si>
  <si>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</si>
  <si>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</si>
  <si>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</si>
  <si>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</si>
  <si>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</si>
  <si>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</si>
  <si>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</si>
  <si>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</si>
  <si>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</si>
  <si>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</si>
  <si>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</si>
  <si>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</si>
  <si>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</si>
  <si>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</si>
  <si>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</si>
  <si>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</si>
  <si>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</si>
  <si>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</si>
  <si>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</si>
  <si>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</si>
  <si>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</si>
  <si>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</si>
  <si>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</si>
  <si>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</si>
  <si>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</si>
  <si>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</si>
  <si>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</si>
  <si>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</si>
  <si>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</si>
  <si>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</si>
  <si>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</si>
  <si>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</si>
  <si>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</si>
  <si>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</si>
  <si>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</si>
  <si>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</si>
  <si>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</si>
  <si>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</si>
  <si>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</si>
  <si>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</si>
  <si>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</si>
  <si>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</si>
  <si>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</si>
  <si>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</si>
  <si>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</si>
  <si>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</si>
  <si>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</si>
  <si>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</si>
  <si>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</si>
  <si>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</si>
  <si>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</si>
  <si>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</si>
  <si>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</si>
  <si>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</si>
  <si>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</si>
  <si>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</si>
  <si>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</si>
  <si>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</si>
  <si>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</si>
  <si>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</si>
  <si>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</si>
  <si>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</si>
  <si>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</si>
  <si>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</si>
  <si>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</si>
  <si>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</si>
  <si>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</si>
  <si>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</si>
  <si>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</si>
  <si>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</si>
  <si>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</si>
  <si>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</si>
  <si>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</si>
  <si>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</si>
  <si>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</si>
  <si>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</si>
  <si>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</si>
  <si>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</si>
  <si>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</si>
  <si>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</si>
  <si>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</si>
  <si>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</si>
  <si>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</si>
  <si>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</si>
  <si>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</si>
  <si>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</si>
  <si>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</si>
  <si>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</si>
  <si>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</si>
  <si>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</si>
  <si>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</si>
  <si>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</si>
  <si>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</si>
  <si>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</si>
  <si>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</si>
  <si>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</si>
  <si>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</si>
  <si>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</si>
  <si>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</si>
  <si>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</si>
  <si>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</si>
  <si>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</si>
  <si>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</si>
  <si>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</si>
  <si>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</si>
  <si>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</si>
  <si>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</si>
  <si>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</si>
  <si>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</si>
  <si>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</si>
  <si>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</si>
  <si>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</si>
  <si>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</si>
  <si>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</si>
  <si>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</si>
  <si>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</si>
  <si>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</si>
  <si>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</si>
  <si>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</si>
  <si>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</si>
  <si>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</si>
  <si>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</si>
  <si>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</si>
  <si>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</si>
  <si>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</si>
  <si>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</si>
  <si>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</si>
  <si>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</si>
  <si>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</si>
  <si>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</si>
  <si>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</si>
  <si>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</si>
  <si>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</si>
  <si>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</si>
  <si>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</si>
  <si>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</si>
  <si>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</si>
  <si>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</si>
  <si>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</si>
  <si>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</si>
  <si>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</si>
  <si>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</si>
  <si>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</si>
  <si>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</si>
  <si>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</si>
  <si>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</si>
  <si>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</si>
  <si>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</si>
  <si>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</si>
  <si>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</si>
  <si>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</si>
  <si>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</si>
  <si>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</si>
  <si>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</si>
  <si>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</si>
  <si>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</si>
  <si>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</si>
  <si>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</si>
  <si>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</si>
  <si>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</si>
  <si>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</si>
  <si>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</si>
  <si>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</si>
  <si>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</si>
  <si>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</si>
  <si>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</si>
  <si>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</si>
  <si>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</si>
  <si>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</si>
  <si>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</si>
  <si>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</si>
  <si>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</si>
  <si>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</si>
  <si>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</si>
  <si>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</si>
  <si>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</si>
  <si>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</si>
  <si>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</si>
  <si>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</si>
  <si>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</si>
  <si>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</si>
  <si>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</si>
  <si>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</si>
  <si>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</si>
  <si>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</si>
  <si>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</si>
  <si>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</si>
  <si>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</si>
  <si>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</si>
  <si>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</si>
  <si>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</si>
  <si>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</si>
  <si>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</si>
  <si>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</si>
  <si>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</si>
  <si>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</si>
  <si>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</si>
  <si>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</si>
  <si>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</si>
  <si>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</si>
  <si>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</si>
  <si>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</si>
  <si>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</si>
  <si>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</si>
  <si>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</si>
  <si>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</si>
  <si>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</si>
  <si>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</si>
  <si>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</si>
  <si>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</si>
  <si>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</si>
  <si>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</si>
  <si>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</si>
  <si>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</si>
  <si>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</si>
  <si>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</si>
  <si>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</si>
  <si>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</si>
  <si>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</si>
  <si>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</si>
  <si>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</si>
  <si>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</si>
  <si>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</si>
  <si>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</si>
  <si>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</si>
  <si>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</si>
  <si>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</si>
  <si>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</si>
  <si>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</si>
  <si>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</si>
  <si>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</si>
  <si>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</si>
  <si>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</si>
  <si>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</si>
  <si>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</si>
  <si>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</si>
  <si>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</si>
  <si>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</si>
  <si>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</si>
  <si>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</si>
  <si>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</si>
  <si>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</si>
  <si>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</si>
  <si>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</si>
  <si>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</si>
  <si>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</si>
  <si>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</si>
  <si>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</si>
  <si>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</si>
  <si>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</si>
  <si>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</si>
  <si>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</si>
  <si>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</si>
  <si>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</si>
  <si>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</si>
  <si>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</si>
  <si>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</si>
  <si>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</si>
  <si>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</si>
  <si>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</si>
  <si>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</si>
  <si>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</si>
  <si>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</si>
  <si>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</si>
  <si>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</si>
  <si>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</si>
  <si>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</si>
  <si>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</si>
  <si>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</si>
  <si>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</si>
  <si>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</si>
  <si>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</si>
  <si>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</si>
  <si>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</si>
  <si>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</si>
  <si>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</si>
  <si>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</si>
  <si>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</si>
  <si>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</si>
  <si>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</si>
  <si>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</si>
  <si>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</si>
  <si>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</si>
  <si>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</si>
  <si>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</si>
  <si>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</si>
  <si>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</si>
  <si>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</si>
  <si>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</si>
  <si>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</si>
  <si>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</si>
  <si>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</si>
  <si>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</si>
  <si>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</si>
  <si>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</si>
  <si>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</si>
  <si>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</si>
  <si>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</si>
  <si>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</si>
  <si>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</si>
  <si>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</si>
  <si>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</si>
  <si>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</si>
  <si>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</si>
  <si>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</si>
  <si>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</si>
  <si>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</si>
  <si>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</si>
  <si>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- 49,9 %</t>
  </si>
  <si>
    <t>Satisfactorio</t>
  </si>
  <si>
    <t>50% - 75,9 %</t>
  </si>
  <si>
    <t>Sobresaliente</t>
  </si>
  <si>
    <t>76% - 100%</t>
  </si>
  <si>
    <t>Descendente</t>
  </si>
  <si>
    <t>10% o más</t>
  </si>
  <si>
    <t>3%- 9,99%</t>
  </si>
  <si>
    <t>Menor a 3%</t>
  </si>
  <si>
    <t>1. IDENTIFICACIÓN DEL PROCESO</t>
  </si>
  <si>
    <t>PROCESO:</t>
  </si>
  <si>
    <t>Recuperación Empresarial</t>
  </si>
  <si>
    <t xml:space="preserve">OBJETIVO DEL PROCESO: </t>
  </si>
  <si>
    <t>DEPENDENCIA RESPONSABLE DEL SEGUIMIENTO:</t>
  </si>
  <si>
    <t>Delegatura de Procedimientos de Insolvencia</t>
  </si>
  <si>
    <t xml:space="preserve">RESPONSABLE (S) DEL PROCESO: </t>
  </si>
  <si>
    <t>OBJETIVO DE CALIDAD (OBJETIVO ESTRATÉGICO):</t>
  </si>
  <si>
    <t>3. Facilitar la experiencia de los usuarios frente a los servicios que presta la Entidad.</t>
  </si>
  <si>
    <t>2. IDENTIFICACIÓN DEL INDICADOR</t>
  </si>
  <si>
    <t>NOMBRE DEL INDICADOR:</t>
  </si>
  <si>
    <t>Solicitudes a procesos de reorganización y validación judicial trámitadas durante el período evaluado</t>
  </si>
  <si>
    <t>OBJETIVO DEL INDICADOR:</t>
  </si>
  <si>
    <t xml:space="preserve"> Medir la porción de solicitudes a procesos de reorganización y validación judicial tramitadas durante el periodo evaluado</t>
  </si>
  <si>
    <t>TENDENCIA:</t>
  </si>
  <si>
    <t>ASCENDENTE</t>
  </si>
  <si>
    <t>FÓRMULA DEL INDICADOR:</t>
  </si>
  <si>
    <t>VARIABLE 1:</t>
  </si>
  <si>
    <t>Número de solicitudes a procesos de reorganización y validación judicial con pronunciamiento inicial durante el periodo evaluado</t>
  </si>
  <si>
    <t>FUENTE DE INFORMACIÓN:</t>
  </si>
  <si>
    <t>Base de datos cuadro de cifras</t>
  </si>
  <si>
    <t>VARIABLE 2:</t>
  </si>
  <si>
    <t xml:space="preserve">Total de solicitudes a procesos de reorganización y validación judicial que se encuentran pendientes de un primer pronunciamiento </t>
  </si>
  <si>
    <t>DEFINICIÓN DE LAS VARIABLES</t>
  </si>
  <si>
    <r>
      <t xml:space="preserve">Número de solicitudes a procesos de reorganización y validación judicial con pronunciamiento inicial durante el periodo evaluado: </t>
    </r>
    <r>
      <rPr>
        <sz val="11"/>
        <color theme="1"/>
        <rFont val="Arial"/>
        <family val="2"/>
      </rPr>
      <t>corresponde al número de solicitudes al proceso de reorganización y validación judicial que durante el periodo evaluado fueron estudiadas y se realizó un primer pronunciamiento (inadmisión, admisión, rechazo).</t>
    </r>
    <r>
      <rPr>
        <b/>
        <sz val="11"/>
        <color theme="1"/>
        <rFont val="Arial"/>
        <family val="2"/>
      </rPr>
      <t xml:space="preserve">
Total de solicitudes a procesos de reorganización y validación judicial que se encuentran pendientes de un primer pronunciamiento:  </t>
    </r>
    <r>
      <rPr>
        <sz val="11"/>
        <color theme="1"/>
        <rFont val="Arial"/>
        <family val="2"/>
      </rPr>
      <t xml:space="preserve">corresponde al número de solicitudes al proceso de reorganización y validación judicial que se encuentran pendientes de que la Entidad emita un primer pronuncionamiento (inadmision, admision, rechazo). </t>
    </r>
    <r>
      <rPr>
        <b/>
        <sz val="11"/>
        <color theme="1"/>
        <rFont val="Arial"/>
        <family val="2"/>
      </rPr>
      <t xml:space="preserve">
Ejemplo: </t>
    </r>
    <r>
      <rPr>
        <sz val="11"/>
        <color theme="1"/>
        <rFont val="Arial"/>
        <family val="2"/>
      </rPr>
      <t>En el trimestre evaluado, estaban pendientes por pronunciamiento: 2 solicitudes de diciembre de la vigencia anterior, 2 de enero, 3 de febrero y en marzo se recibieron 4. Es decir, el denominador corresponde al total de 11 solucitudes. En el trimestre evaluado se emitieron 5 oficios de inadmisión, de los cuales posteriormente 2 fueron rechazadas. 3 de las solicitudes pendientes fueron admitidas sin necesidad de requerimiento previo. Para un total de 8 solucitudes que corresponden al numerador. 8/11=72%</t>
    </r>
  </si>
  <si>
    <t>FRECUENCIA DE RECOLECCIÓN Y ANÁLISIS DE DATOS</t>
  </si>
  <si>
    <t>RESPONSABLE DEL INDICADOR</t>
  </si>
  <si>
    <t>Coordinador Grupo de Admisiones e
Intendencias Regionales</t>
  </si>
  <si>
    <t>LINEA BASE</t>
  </si>
  <si>
    <t>TIPO DE INDICADOR</t>
  </si>
  <si>
    <t>META DEL INDICADOR</t>
  </si>
  <si>
    <t>DESCRIPCIÓN DE LA META</t>
  </si>
  <si>
    <t>Tramitar mínimo el 85% de las solicitudes a procesos de reorganización y validación judicial con pronunciamiento inicial durante el periodo evaluado</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</si>
  <si>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</si>
  <si>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</si>
  <si>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</si>
  <si>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</si>
  <si>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</si>
  <si>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</si>
  <si>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</si>
  <si>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</si>
  <si>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</si>
  <si>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</si>
  <si>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</si>
  <si>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</si>
  <si>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</si>
  <si>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</si>
  <si>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</si>
  <si>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</si>
  <si>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</si>
  <si>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</si>
  <si>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</si>
  <si>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</si>
  <si>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</si>
  <si>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</si>
  <si>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</si>
  <si>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</si>
  <si>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</si>
  <si>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</si>
  <si>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</si>
  <si>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</si>
  <si>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</si>
  <si>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</si>
  <si>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t>Análisis Trimestre 1:</t>
  </si>
  <si>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</si>
  <si>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</si>
  <si>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</si>
  <si>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</si>
  <si>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</si>
  <si>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</si>
  <si>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</si>
  <si>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</si>
  <si>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</si>
  <si>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</si>
  <si>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</si>
  <si>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</si>
  <si>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</si>
  <si>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</si>
  <si>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</si>
  <si>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</si>
  <si>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</si>
  <si>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</si>
  <si>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</si>
  <si>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</si>
  <si>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</si>
  <si>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</si>
  <si>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</si>
  <si>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</si>
  <si>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</si>
  <si>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</si>
  <si>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</si>
  <si>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</si>
  <si>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</si>
  <si>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</si>
  <si>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</si>
  <si>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</si>
  <si>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</si>
  <si>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</si>
  <si>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</si>
  <si>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</si>
  <si>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</si>
  <si>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</si>
  <si>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</si>
  <si>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</si>
  <si>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</si>
  <si>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</si>
  <si>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</si>
  <si>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</si>
  <si>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</si>
  <si>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</si>
  <si>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</si>
  <si>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</si>
  <si>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</si>
  <si>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</si>
  <si>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</si>
  <si>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</si>
  <si>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Claudia Eugenia Sánchez Vergel</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</si>
  <si>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</si>
  <si>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</si>
  <si>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</si>
  <si>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</si>
  <si>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</si>
  <si>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</si>
  <si>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</si>
  <si>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</si>
  <si>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</si>
  <si>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</si>
  <si>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</si>
  <si>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</si>
  <si>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</si>
  <si>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</si>
  <si>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</si>
  <si>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</si>
  <si>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</si>
  <si>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</si>
  <si>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</si>
  <si>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</si>
  <si>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</si>
  <si>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</si>
  <si>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</si>
  <si>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</si>
  <si>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</si>
  <si>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</si>
  <si>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</si>
  <si>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</si>
  <si>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</si>
  <si>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</si>
  <si>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</si>
  <si>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</si>
  <si>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</si>
  <si>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</si>
  <si>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</si>
  <si>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</si>
  <si>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</si>
  <si>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</si>
  <si>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</si>
  <si>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</si>
  <si>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</si>
  <si>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</si>
  <si>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</si>
  <si>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</si>
  <si>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</si>
  <si>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TODAS LAS DEPENDENCIAS QUE MIDEN EL INDICADOR</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</si>
  <si>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</si>
  <si>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Grupo de Admisiones</t>
  </si>
  <si>
    <r>
      <rPr>
        <sz val="9"/>
        <color rgb="FF000000"/>
        <rFont val="Verdana"/>
      </rPr>
      <t xml:space="preserve">En el </t>
    </r>
    <r>
      <rPr>
        <b/>
        <sz val="9"/>
        <color rgb="FF000000"/>
        <rFont val="Verdana"/>
      </rPr>
      <t>primer trimestre</t>
    </r>
    <r>
      <rPr>
        <sz val="9"/>
        <color rgb="FF000000"/>
        <rFont val="Verdana"/>
      </rPr>
      <t xml:space="preserve">: se observa que se cumplio la meta en el mes de marzo en comparación con los meses de enero y febrero, puesto que en enero no se contaba con los contratistas y en febrero se activaron.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</si>
  <si>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Norte</t>
  </si>
  <si>
    <r>
      <rPr>
        <sz val="9"/>
        <color rgb="FF000000"/>
        <rFont val="Verdana"/>
      </rPr>
      <t xml:space="preserve">En el </t>
    </r>
    <r>
      <rPr>
        <b/>
        <sz val="9"/>
        <color rgb="FF000000"/>
        <rFont val="Verdana"/>
      </rPr>
      <t>primer trimestre</t>
    </r>
    <r>
      <rPr>
        <sz val="9"/>
        <color rgb="FF000000"/>
        <rFont val="Verdana"/>
      </rPr>
      <t xml:space="preserve">: se observa que se recibieron 21 solicitudes del periodo actual mas 7 del periodo anterior y se tramitarón 24 en total, quedando 4 pendientes de tramite.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</si>
  <si>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Santanderes y Arauca</t>
  </si>
  <si>
    <r>
      <t xml:space="preserve">En el </t>
    </r>
    <r>
      <rPr>
        <b/>
        <sz val="9"/>
        <rFont val="Verdana"/>
        <family val="2"/>
      </rPr>
      <t>primer trimestre</t>
    </r>
    <r>
      <rPr>
        <sz val="9"/>
        <rFont val="Verdana"/>
        <family val="2"/>
      </rPr>
      <t xml:space="preserve">: se observa  15 solicitudes presentadas y 19 solicitudes tramitadas (7 del periodo anterior evaluado (oct-dic del 2025), 12 del presente periodo)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</si>
  <si>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Zona Sur</t>
  </si>
  <si>
    <r>
      <rPr>
        <sz val="9"/>
        <color rgb="FF000000"/>
        <rFont val="Verdana"/>
      </rPr>
      <t xml:space="preserve">En el </t>
    </r>
    <r>
      <rPr>
        <b/>
        <sz val="9"/>
        <color rgb="FF000000"/>
        <rFont val="Verdana"/>
      </rPr>
      <t>primer trimestre</t>
    </r>
    <r>
      <rPr>
        <sz val="9"/>
        <color rgb="FF000000"/>
        <rFont val="Verdana"/>
      </rPr>
      <t xml:space="preserve">: se observa que se tenían 12 solicitudes pendientes de pronunciamiento del año 2025 e ingresaron 12 solicitudes en el periodo para un total de 24 solicitudes pendientes de primer pronunciamiento. Se realizó pronunciamiento a 20 solicitudes en el periodo, quedando pendiente 4 para el trimestre siguiente.
En el segundo trimestre: se observa XXXXXXXXX
En el tercer trimestre: se observa que xxxxxxxxxxxxx.
En el cuarto trimestre:se observa que xxxxxxxxxxxx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</si>
  <si>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Zona Caribe y Archipiélago</t>
  </si>
  <si>
    <r>
      <t xml:space="preserve">En el </t>
    </r>
    <r>
      <rPr>
        <b/>
        <sz val="9"/>
        <rFont val="Verdana"/>
        <family val="2"/>
      </rPr>
      <t>primer trimestre</t>
    </r>
    <r>
      <rPr>
        <sz val="9"/>
        <rFont val="Verdana"/>
        <family val="2"/>
      </rPr>
      <t xml:space="preserve">: Fue realizado pronunciamiento de 9 procesos, entre ellos 2 que venian del año 2025,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</si>
  <si>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Zona Eje Cafetero</t>
  </si>
  <si>
    <t>Zona Occidental y Costa Pacífica</t>
  </si>
  <si>
    <r>
      <rPr>
        <sz val="9"/>
        <color rgb="FF000000"/>
        <rFont val="Verdana"/>
      </rPr>
      <t xml:space="preserve">En el </t>
    </r>
    <r>
      <rPr>
        <b/>
        <sz val="9"/>
        <color rgb="FF000000"/>
        <rFont val="Verdana"/>
      </rPr>
      <t>primer trimestre</t>
    </r>
    <r>
      <rPr>
        <sz val="9"/>
        <color rgb="FF000000"/>
        <rFont val="Verdana"/>
      </rPr>
      <t xml:space="preserve">: se observa que se tenían 13 solicitudes pendientes de pronunciamiento del año 2025 e ingresaron 44 solicitudes en el periodo para un total de 57 solicitudes pendientes de primer pronunciamiento. Se realizó pronunciamiento a 54 solicitudes en el periodo, quedando pendientes 3 para el trimestre siguiente.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</si>
  <si>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Hoja de Registro</t>
  </si>
  <si>
    <t>SUPER</t>
  </si>
  <si>
    <t>Audiencias celebradas para resolución de objeciones y/o autos proferidos que aprueban el proyecto de calificación y graduación de créditos y derechos a voto</t>
  </si>
  <si>
    <t>Medir el cumplimiento de las audiencias que se estiman celebrar para resolver las objeciones al proyecto de calificación y graduación de créditos y derechos a voto y/o autos proferidos para su aprobación y pasar a la etapa del acuerdo de reorganización.</t>
  </si>
  <si>
    <t xml:space="preserve">Número de proyectos de calificación y graduación de créditos y derechos de voto aprobados en el periodo evaluado </t>
  </si>
  <si>
    <t>Base de Datos Insolvencia</t>
  </si>
  <si>
    <t>Número de procesos que hayan surtido los tramites para que la Entidad se pronuncie sobre aprobación de proyectos e inventarios</t>
  </si>
  <si>
    <r>
      <t xml:space="preserve">Número de audiencias celebradas para la resolución de objeciones y/o autos proferidos para la aprobación del proyecto: </t>
    </r>
    <r>
      <rPr>
        <sz val="11"/>
        <color theme="1"/>
        <rFont val="Arial"/>
        <family val="2"/>
      </rPr>
      <t xml:space="preserve">corresponde al número de las audiencias celebradas durante el semestre para resolver la objeciones a la presentación del proyecto de calificación y graduación de créditos y derechos de voto y/o los autos proferidos para la aprobación del mismo. </t>
    </r>
    <r>
      <rPr>
        <b/>
        <sz val="11"/>
        <color theme="1"/>
        <rFont val="Arial"/>
        <family val="2"/>
      </rPr>
      <t xml:space="preserve">
Número de procesos que hayan surtido los tramites para que la Entidad se pronuncie sobre aprobación de proyectos e inventario: </t>
    </r>
    <r>
      <rPr>
        <sz val="11"/>
        <color theme="1"/>
        <rFont val="Arial"/>
        <family val="2"/>
      </rPr>
      <t>corresponde al número de procesos en los que se haya adelantado la reunión de conciliación de las objeciones, o se haya proferido el auto de pruebas, previo a la convocatoria de la audiencia.</t>
    </r>
    <r>
      <rPr>
        <b/>
        <sz val="11"/>
        <color theme="1"/>
        <rFont val="Arial"/>
        <family val="2"/>
      </rPr>
      <t xml:space="preserve">
Nota: </t>
    </r>
    <r>
      <rPr>
        <sz val="11"/>
        <color theme="1"/>
        <rFont val="Arial"/>
        <family val="2"/>
      </rPr>
      <t>El indicador busca medir que se cumpla al menos el 25% de las audiencias celebradas para la resolución de objeciones y/o autos proferidos de los procesos que ya tienen traslado.</t>
    </r>
  </si>
  <si>
    <t>Grupo de Procesos de Reorganización A
Dirección de Procesos de Reorganización I
Dirección de Procesos de Reorganización II
Intendencias Regionales</t>
  </si>
  <si>
    <t>Cumplir al menos el 25% de las audiencias celebradas para la resolución de objeciones y/o autos proferidos de los procesos que ya tienen traslado.</t>
  </si>
  <si>
    <t>Análisis Trimestre 1: Grupo Procesos de Reorganización A: se efectuaron 25 audiencias de resolución de objeciones y 7 traslados</t>
  </si>
  <si>
    <t>Grupo de Procesos de Reorganización A</t>
  </si>
  <si>
    <r>
      <rPr>
        <sz val="9"/>
        <color rgb="FF000000"/>
        <rFont val="Verdana"/>
      </rPr>
      <t xml:space="preserve">En el </t>
    </r>
    <r>
      <rPr>
        <b/>
        <sz val="9"/>
        <color rgb="FF000000"/>
        <rFont val="Verdana"/>
      </rPr>
      <t>primer trimestre</t>
    </r>
    <r>
      <rPr>
        <sz val="9"/>
        <color rgb="FF000000"/>
        <rFont val="Verdana"/>
      </rPr>
      <t xml:space="preserve">: se observa que se efectuaron 25 audiencias de resolución de objeciones y 7 traslados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</si>
  <si>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Dirección de Procesos de Reorganización I</t>
  </si>
  <si>
    <t>Dirección de Procesos de Reorganización II</t>
  </si>
  <si>
    <r>
      <rPr>
        <sz val="9"/>
        <color rgb="FF000000"/>
        <rFont val="Verdana"/>
        <family val="2"/>
      </rPr>
      <t xml:space="preserve">En el </t>
    </r>
    <r>
      <rPr>
        <b/>
        <sz val="9"/>
        <color rgb="FF000000"/>
        <rFont val="Verdana"/>
        <family val="2"/>
      </rPr>
      <t>primer trimestre</t>
    </r>
    <r>
      <rPr>
        <sz val="9"/>
        <color rgb="FF000000"/>
        <rFont val="Verdana"/>
        <family val="2"/>
      </rPr>
      <t xml:space="preserve">:  se observa que se efectuaron 16 proyectos de calificación y graduación de créditos y derechos de voto.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</si>
  <si>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Grupo de Procesos de Reorganización II</t>
  </si>
  <si>
    <r>
      <rPr>
        <sz val="9"/>
        <color rgb="FF000000"/>
        <rFont val="Verdana"/>
      </rPr>
      <t xml:space="preserve">En el </t>
    </r>
    <r>
      <rPr>
        <b/>
        <sz val="9"/>
        <color rgb="FF000000"/>
        <rFont val="Verdana"/>
      </rPr>
      <t>primer trimestre</t>
    </r>
    <r>
      <rPr>
        <sz val="9"/>
        <color rgb="FF000000"/>
        <rFont val="Verdana"/>
      </rPr>
      <t xml:space="preserve">: se observa que se efectuaron 42 proyectos de calificación y graduación de créditos y derechas de voto.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</si>
  <si>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realizaron 6 Audiencias de Objeciones. 6 Reuniones De Conciliación, se profirieron 3 Autos De Pruebas Y 3 Traslados De Objeciones( A una sociedad se le prealizo tralsado de objeciones y auto de pruebas en el mismo periodo).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</si>
  <si>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que se realizaron traslado a 6 procesos, reuniones de conciliacion en 11 procesos y se resolvieron objeciones en 15 procesos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</si>
  <si>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10 procesos que surtieron los trámites para pronunciar sobre proyectos en el trimestre y se aprobó 6 proyectos en dicho trimestre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</si>
  <si>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r>
      <t xml:space="preserve">En el </t>
    </r>
    <r>
      <rPr>
        <b/>
        <sz val="9"/>
        <rFont val="Verdana"/>
        <family val="2"/>
      </rPr>
      <t>primer trimestre</t>
    </r>
    <r>
      <rPr>
        <sz val="9"/>
        <rFont val="Verdana"/>
        <family val="2"/>
      </rPr>
      <t xml:space="preserve">: Fueron calificados y graduados 4 de un total de 6 proyectos de calificación y graduación de créditos allegados en el periodo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</si>
  <si>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rPr>
        <sz val="9"/>
        <color rgb="FF000000"/>
        <rFont val="Verdana"/>
      </rPr>
      <t xml:space="preserve">En el </t>
    </r>
    <r>
      <rPr>
        <b/>
        <sz val="9"/>
        <color rgb="FF000000"/>
        <rFont val="Verdana"/>
      </rPr>
      <t>primer trimestre</t>
    </r>
    <r>
      <rPr>
        <sz val="9"/>
        <color rgb="FF000000"/>
        <rFont val="Verdana"/>
      </rPr>
      <t xml:space="preserve">: se observa 25 procesos que surtieron los trámites para pronunciar sobre proyectos en el trimestre (11 pendientes del 2025) y se aprobó 16 proyectos en dicho trimestre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</si>
  <si>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 xml:space="preserve">Seguimiento a procesos con un Acuerdo de Insolvencia en Ejecución </t>
  </si>
  <si>
    <t xml:space="preserve">Medir la eficacia de las actuaciones a los acuerdos de insolvencia en ejecución </t>
  </si>
  <si>
    <t xml:space="preserve">Número de denuncias de incumplimiento a acuerdos en ejecución, atendidas en el periodo evaluado </t>
  </si>
  <si>
    <t>DM - SIGS</t>
  </si>
  <si>
    <t xml:space="preserve">Número de denuncias de incumplimiento presentadas en el periodo evaluado </t>
  </si>
  <si>
    <r>
      <t xml:space="preserve">Número de denuncias de incumplimiento a acuerdos en ejecución, atendidas en el periodo evaluado: </t>
    </r>
    <r>
      <rPr>
        <sz val="11"/>
        <color theme="1"/>
        <rFont val="Arial"/>
        <family val="2"/>
      </rPr>
      <t>Corresponde al total de denuncias de incumplimiento que han sido atendidas durante el periodo evaluado.</t>
    </r>
    <r>
      <rPr>
        <b/>
        <sz val="11"/>
        <color theme="1"/>
        <rFont val="Arial"/>
        <family val="2"/>
      </rPr>
      <t xml:space="preserve">
Número de denuncias de incumplimiento presentadas en el periodo evaluado: </t>
    </r>
    <r>
      <rPr>
        <sz val="11"/>
        <color theme="1"/>
        <rFont val="Arial"/>
        <family val="2"/>
      </rPr>
      <t xml:space="preserve">Se refiere al total de denuncias de incumplimiento que se encuentran pendientes por atender.  </t>
    </r>
    <r>
      <rPr>
        <b/>
        <sz val="11"/>
        <color theme="1"/>
        <rFont val="Arial"/>
        <family val="2"/>
      </rPr>
      <t xml:space="preserve">
Nota: </t>
    </r>
    <r>
      <rPr>
        <sz val="11"/>
        <color theme="1"/>
        <rFont val="Arial"/>
        <family val="2"/>
      </rPr>
      <t>Tener en cuenta que se tomarán todas las denuncias independiente de si se refieren a un sólo acuerdo. Así como, si se atienden a través de una sola actuación, se tendran en cuenta el total de denuncias atendidas.</t>
    </r>
  </si>
  <si>
    <t>Dirección de Acuerdos de Insolvencia en Ejecución
Grupo de Acuerdos de Insolvencia en Ejecución C
Intendencias Regionales</t>
  </si>
  <si>
    <t>Atender al menos el 70% de las denuncias de incumplimiento presentadas en el periodo evaluado</t>
  </si>
  <si>
    <t>Dirección de Acuerdos de Insolvencia en Ejecución</t>
  </si>
  <si>
    <r>
      <rPr>
        <sz val="9"/>
        <color rgb="FF000000"/>
        <rFont val="Verdana"/>
      </rPr>
      <t xml:space="preserve">En el </t>
    </r>
    <r>
      <rPr>
        <b/>
        <sz val="9"/>
        <color rgb="FF000000"/>
        <rFont val="Verdana"/>
      </rPr>
      <t>primer trimestre</t>
    </r>
    <r>
      <rPr>
        <sz val="9"/>
        <color rgb="FF000000"/>
        <rFont val="Verdana"/>
      </rPr>
      <t xml:space="preserve">: se observa en el primer trimestre del 2026 que de 55 sociedades que fueron denunciadas en los meses de enero, febrero y marzo, se requirieron 74, esto teniendo en cuenta las denuncias que se encontraban pendientes del año 2025.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</si>
  <si>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Grupo de Acuerdos de Insolvencia en Ejecución C</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</si>
  <si>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</si>
  <si>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</si>
  <si>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</si>
  <si>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</si>
  <si>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</si>
  <si>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</si>
  <si>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</si>
  <si>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</si>
  <si>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</si>
  <si>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</si>
  <si>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</si>
  <si>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</si>
  <si>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</si>
  <si>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</si>
  <si>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</si>
  <si>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</si>
  <si>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</si>
  <si>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</si>
  <si>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</si>
  <si>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</si>
  <si>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</si>
  <si>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</si>
  <si>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</si>
  <si>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</si>
  <si>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</si>
  <si>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</si>
  <si>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</si>
  <si>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</si>
  <si>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2. Generar un equilibrio presupuestal sólido, mediante procesos de planificación y ejecución financiera eficiente, que apoyen la medición de resultados y la toma de decisiones basada en evidencia.</t>
  </si>
  <si>
    <t>ANALISIS ECONOMICO Y DE RIESGO</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</si>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</sst>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sz val="9"/>
      <color rgb="FF000000"/>
      <name val="Verdana"/>
    </font>
    <font>
      <b/>
      <sz val="9"/>
      <color rgb="FF000000"/>
      <name val="Verdana"/>
    </font>
    <font>
      <sz val="9"/>
      <color rgb="FF000000"/>
      <name val="Verdana"/>
      <family val="2"/>
    </font>
    <font>
      <b/>
      <sz val="9"/>
      <color rgb="FF000000"/>
      <name val="Verdana"/>
      <family val="2"/>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rgb="FF000000"/>
      </right>
      <top/>
      <bottom/>
      <diagonal/>
    </border>
    <border>
      <left/>
      <right style="medium">
        <color rgb="FF000000"/>
      </right>
      <top/>
      <bottom style="thin">
        <color indexed="64"/>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92">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23" fillId="0" borderId="1"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164" fontId="27" fillId="0" borderId="34" xfId="1" applyNumberFormat="1" applyFont="1" applyBorder="1" applyAlignment="1" applyProtection="1">
      <alignment horizontal="center" vertical="center"/>
      <protection hidden="1"/>
    </xf>
    <xf numFmtId="164" fontId="27" fillId="0" borderId="73" xfId="1" applyNumberFormat="1" applyFont="1" applyBorder="1" applyAlignment="1" applyProtection="1">
      <alignment horizontal="center" vertical="center"/>
      <protection hidden="1"/>
    </xf>
    <xf numFmtId="164" fontId="27" fillId="0" borderId="83" xfId="1" applyNumberFormat="1" applyFont="1" applyBorder="1" applyAlignment="1" applyProtection="1">
      <alignment horizontal="center" vertical="center"/>
      <protection hidden="1"/>
    </xf>
    <xf numFmtId="0" fontId="52" fillId="19" borderId="1" xfId="2" applyFont="1" applyFill="1" applyBorder="1" applyAlignment="1">
      <alignment horizontal="center" vertical="center" wrapText="1"/>
    </xf>
    <xf numFmtId="0" fontId="52" fillId="20" borderId="1" xfId="2" applyFont="1" applyFill="1" applyBorder="1" applyAlignment="1">
      <alignment horizontal="center" vertical="center" wrapText="1"/>
    </xf>
    <xf numFmtId="0" fontId="52" fillId="19" borderId="47" xfId="2" applyFont="1" applyFill="1" applyBorder="1" applyAlignment="1">
      <alignment horizontal="center" vertical="center" wrapText="1"/>
    </xf>
    <xf numFmtId="0" fontId="52" fillId="20" borderId="34" xfId="2" applyFont="1" applyFill="1" applyBorder="1" applyAlignment="1">
      <alignment horizontal="center" vertical="center" wrapText="1"/>
    </xf>
    <xf numFmtId="49" fontId="52" fillId="4" borderId="2" xfId="2" applyNumberFormat="1" applyFont="1" applyFill="1" applyBorder="1" applyAlignment="1">
      <alignment horizontal="center" vertical="center" wrapText="1"/>
    </xf>
    <xf numFmtId="0" fontId="52" fillId="4" borderId="73" xfId="2" applyFont="1" applyFill="1" applyBorder="1" applyAlignment="1">
      <alignment horizontal="center" vertical="center" wrapText="1"/>
    </xf>
    <xf numFmtId="49" fontId="54" fillId="19" borderId="65" xfId="2" applyNumberFormat="1" applyFont="1" applyFill="1" applyBorder="1" applyAlignment="1" applyProtection="1">
      <alignment horizontal="center" vertical="center" wrapText="1"/>
      <protection locked="0"/>
    </xf>
    <xf numFmtId="0" fontId="54" fillId="20" borderId="73" xfId="2" applyFont="1" applyFill="1" applyBorder="1" applyAlignment="1" applyProtection="1">
      <alignment horizontal="center" vertical="center" wrapText="1"/>
      <protection locked="0"/>
    </xf>
    <xf numFmtId="0" fontId="54" fillId="19" borderId="65" xfId="2" applyFont="1" applyFill="1" applyBorder="1" applyAlignment="1" applyProtection="1">
      <alignment horizontal="center" vertical="center" wrapText="1"/>
      <protection locked="0"/>
    </xf>
    <xf numFmtId="0" fontId="52" fillId="4" borderId="4" xfId="2" applyFont="1" applyFill="1" applyBorder="1" applyAlignment="1">
      <alignment horizontal="center" vertical="center" wrapText="1"/>
    </xf>
    <xf numFmtId="0" fontId="52" fillId="4" borderId="18" xfId="2" applyFont="1" applyFill="1" applyBorder="1" applyAlignment="1">
      <alignment horizontal="center" vertical="center" wrapText="1"/>
    </xf>
    <xf numFmtId="0" fontId="52" fillId="4" borderId="66" xfId="2" applyFont="1" applyFill="1" applyBorder="1" applyAlignment="1">
      <alignment horizontal="center" vertical="center" wrapText="1"/>
    </xf>
    <xf numFmtId="0" fontId="52" fillId="19" borderId="12" xfId="2" applyFont="1" applyFill="1" applyBorder="1" applyAlignment="1" applyProtection="1">
      <alignment horizontal="center" vertical="center" wrapText="1"/>
      <protection locked="0"/>
    </xf>
    <xf numFmtId="0" fontId="52" fillId="20" borderId="66" xfId="2" applyFont="1" applyFill="1" applyBorder="1" applyAlignment="1" applyProtection="1">
      <alignment horizontal="center" vertical="center" wrapText="1"/>
      <protection locked="0"/>
    </xf>
    <xf numFmtId="0" fontId="52" fillId="19" borderId="1" xfId="2" applyFont="1" applyFill="1" applyBorder="1" applyAlignment="1" applyProtection="1">
      <alignment horizontal="center" vertical="center" wrapText="1"/>
      <protection locked="0"/>
    </xf>
    <xf numFmtId="0" fontId="52" fillId="19" borderId="18" xfId="2" applyFont="1" applyFill="1" applyBorder="1" applyAlignment="1" applyProtection="1">
      <alignment horizontal="center" vertical="center" wrapText="1"/>
      <protection locked="0"/>
    </xf>
    <xf numFmtId="0" fontId="52" fillId="20" borderId="18" xfId="2" applyFont="1" applyFill="1" applyBorder="1" applyAlignment="1" applyProtection="1">
      <alignment horizontal="center" vertical="center" wrapText="1"/>
      <protection locked="0"/>
    </xf>
    <xf numFmtId="0" fontId="52" fillId="19" borderId="4" xfId="2" applyFont="1" applyFill="1" applyBorder="1" applyAlignment="1" applyProtection="1">
      <alignment horizontal="center" vertical="center" wrapText="1"/>
      <protection locked="0"/>
    </xf>
    <xf numFmtId="0" fontId="52" fillId="20" borderId="4"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0" borderId="10" xfId="0" applyFont="1" applyBorder="1" applyAlignment="1" applyProtection="1">
      <alignment horizontal="left"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83" xfId="0" applyFont="1" applyBorder="1" applyAlignment="1" applyProtection="1">
      <alignment horizontal="left" vertical="center" wrapText="1"/>
      <protection locked="0"/>
    </xf>
    <xf numFmtId="0" fontId="54" fillId="0" borderId="34" xfId="0" applyFont="1" applyBorder="1" applyAlignment="1" applyProtection="1">
      <alignment horizontal="left" vertical="center" wrapText="1"/>
      <protection locked="0"/>
    </xf>
    <xf numFmtId="0" fontId="54" fillId="0" borderId="67" xfId="0" applyFont="1" applyBorder="1" applyAlignment="1" applyProtection="1">
      <alignment horizontal="left" vertical="center" wrapText="1"/>
      <protection locked="0"/>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164" fontId="52" fillId="19" borderId="21" xfId="1" applyNumberFormat="1" applyFont="1" applyFill="1" applyBorder="1" applyAlignment="1">
      <alignment horizontal="center" vertical="center" wrapText="1"/>
    </xf>
    <xf numFmtId="164" fontId="52" fillId="19" borderId="1" xfId="1" applyNumberFormat="1" applyFont="1" applyFill="1" applyBorder="1" applyAlignment="1">
      <alignment horizontal="center" vertical="center" wrapText="1"/>
    </xf>
    <xf numFmtId="0" fontId="54" fillId="0" borderId="4"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164" fontId="52" fillId="19" borderId="67" xfId="1" applyNumberFormat="1" applyFont="1" applyFill="1" applyBorder="1" applyAlignment="1">
      <alignment horizontal="center" vertical="center" wrapText="1"/>
    </xf>
    <xf numFmtId="0" fontId="60" fillId="0" borderId="10" xfId="0" applyFont="1" applyBorder="1" applyAlignment="1" applyProtection="1">
      <alignment horizontal="left"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21" xfId="1" applyNumberFormat="1"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0" fontId="53" fillId="17" borderId="81" xfId="0" applyFont="1" applyFill="1" applyBorder="1" applyAlignment="1">
      <alignment horizontal="center" vertical="center" wrapText="1"/>
    </xf>
    <xf numFmtId="0" fontId="53" fillId="17" borderId="4" xfId="0"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65"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22"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25" fillId="13" borderId="1" xfId="0" applyFont="1" applyFill="1" applyBorder="1" applyAlignment="1" applyProtection="1">
      <alignment horizontal="center" vertical="center"/>
      <protection hidden="1"/>
    </xf>
    <xf numFmtId="0" fontId="25"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22" fillId="7" borderId="1"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 xfId="0" applyFont="1" applyFill="1" applyBorder="1" applyAlignment="1">
      <alignment horizontal="left" vertical="center"/>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164" fontId="52" fillId="19" borderId="34" xfId="1" applyNumberFormat="1" applyFont="1" applyFill="1" applyBorder="1" applyAlignment="1">
      <alignment horizontal="center" vertical="center" wrapText="1"/>
    </xf>
    <xf numFmtId="0" fontId="54" fillId="0" borderId="78" xfId="0" applyFont="1" applyBorder="1" applyAlignment="1" applyProtection="1">
      <alignment horizontal="left" vertical="center" wrapText="1"/>
      <protection locked="0"/>
    </xf>
    <xf numFmtId="0" fontId="54" fillId="0" borderId="18" xfId="0" applyFont="1" applyBorder="1" applyAlignment="1" applyProtection="1">
      <alignment horizontal="left" vertical="center" wrapText="1"/>
      <protection locked="0"/>
    </xf>
    <xf numFmtId="0" fontId="60" fillId="0" borderId="78" xfId="0" applyFont="1" applyBorder="1" applyAlignment="1" applyProtection="1">
      <alignment horizontal="left" vertical="center" wrapText="1"/>
      <protection locked="0"/>
    </xf>
    <xf numFmtId="164" fontId="52" fillId="4" borderId="34" xfId="1" applyNumberFormat="1" applyFont="1" applyFill="1" applyBorder="1" applyAlignment="1">
      <alignment horizontal="center" vertical="center" wrapText="1"/>
    </xf>
    <xf numFmtId="164" fontId="52" fillId="4" borderId="2" xfId="1" applyNumberFormat="1" applyFont="1" applyFill="1" applyBorder="1" applyAlignment="1">
      <alignment horizontal="center" vertical="center" wrapText="1"/>
    </xf>
    <xf numFmtId="164" fontId="52" fillId="4" borderId="73" xfId="1" applyNumberFormat="1" applyFont="1" applyFill="1" applyBorder="1" applyAlignment="1">
      <alignment horizontal="center" vertical="center" wrapText="1"/>
    </xf>
    <xf numFmtId="0" fontId="54" fillId="0" borderId="49" xfId="0" applyFont="1" applyBorder="1" applyAlignment="1">
      <alignment vertical="center" wrapText="1"/>
    </xf>
    <xf numFmtId="0" fontId="54" fillId="0" borderId="0" xfId="0" applyFont="1" applyAlignment="1">
      <alignment vertical="center" wrapText="1"/>
    </xf>
    <xf numFmtId="0" fontId="54" fillId="0" borderId="84" xfId="0" applyFont="1" applyBorder="1" applyAlignment="1">
      <alignment vertical="center" wrapText="1"/>
    </xf>
    <xf numFmtId="0" fontId="54" fillId="0" borderId="8" xfId="0" applyFont="1" applyBorder="1" applyAlignment="1">
      <alignment vertical="center" wrapText="1"/>
    </xf>
    <xf numFmtId="0" fontId="54" fillId="0" borderId="9" xfId="0" applyFont="1" applyBorder="1" applyAlignment="1">
      <alignment vertical="center" wrapText="1"/>
    </xf>
    <xf numFmtId="0" fontId="54" fillId="0" borderId="85" xfId="0" applyFont="1" applyBorder="1" applyAlignment="1">
      <alignment vertical="center" wrapText="1"/>
    </xf>
    <xf numFmtId="0" fontId="60" fillId="0" borderId="47" xfId="0" applyFont="1" applyBorder="1" applyAlignment="1" applyProtection="1">
      <alignment horizontal="left" vertical="center" wrapText="1"/>
      <protection locked="0"/>
    </xf>
    <xf numFmtId="0" fontId="60" fillId="0" borderId="80" xfId="0" applyFont="1" applyBorder="1" applyAlignment="1" applyProtection="1">
      <alignment horizontal="left" vertical="center" wrapText="1"/>
      <protection locked="0"/>
    </xf>
    <xf numFmtId="0" fontId="54" fillId="0" borderId="80" xfId="0" applyFont="1" applyBorder="1" applyAlignment="1" applyProtection="1">
      <alignment horizontal="left" vertical="center" wrapText="1"/>
      <protection locked="0"/>
    </xf>
    <xf numFmtId="0" fontId="54" fillId="0" borderId="13" xfId="0" applyFont="1" applyBorder="1" applyAlignment="1" applyProtection="1">
      <alignment horizontal="left" vertical="center" wrapText="1"/>
      <protection locked="0"/>
    </xf>
    <xf numFmtId="164" fontId="52" fillId="4" borderId="67" xfId="1" applyNumberFormat="1"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1">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('GIN-FM-006-1'!$E$34:$G$34,'GIN-FM-006-1'!$I$34:$K$34,'GIN-FM-006-1'!$N$34:$P$34,'GIN-FM-006-1'!$R$34:$T$34)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('GIN-FM-006-1'!$E$37:$G$37,'GIN-FM-006-1'!$I$37:$K$37,'GIN-FM-006-1'!$N$37:$P$37,'GIN-FM-006-1'!$R$37:$T$37)</c:f>
              <c:numCache>
                <c:formatCode>0.0%</c:formatCode>
                <c:ptCount val="12"/>
                <c:pt idx="0">
                  <c:v>0.44736842105263158</c:v>
                </c:pt>
                <c:pt idx="1">
                  <c:v>0.68</c:v>
                </c:pt>
                <c:pt idx="2">
                  <c:v>1.2658227848101267</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'GIN-FM-006-1'!$F$66:$J$66</c:f>
              <c:strCache>
                <c:ptCount val="5"/>
                <c:pt idx="0">
                  <c:v>Trimestre 1</c:v>
                </c:pt>
                <c:pt idx="1">
                  <c:v>Trimestre 2 - Semestre 1</c:v>
                </c:pt>
                <c:pt idx="2">
                  <c:v>Trimestre 3</c:v>
                </c:pt>
                <c:pt idx="3">
                  <c:v>Trimestre 4 - Semestre 2</c:v>
                </c:pt>
                <c:pt idx="4">
                  <c:v>Anual - Acumulado</c:v>
                </c:pt>
              </c:strCache>
            </c:strRef>
          </c:cat>
          <c:val>
            <c:numRef>
              <c:f>'GIN-FM-006-1'!$F$68:$J$68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('GIN-FM-006-1'!$E$38:$G$38,'GIN-FM-006-1'!$I$38:$K$38,'GIN-FM-006-1'!$N$38:$P$38,'GIN-FM-006-1'!$R$38:$T$38)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('GIN-FM-006-1'!$E$41:$G$41,'GIN-FM-006-1'!$I$41:$K$41,'GIN-FM-006-1'!$N$41:$P$41,'GIN-FM-006-1'!$R$41:$T$41)</c:f>
              <c:numCache>
                <c:formatCode>0.0%</c:formatCode>
                <c:ptCount val="12"/>
                <c:pt idx="0">
                  <c:v>0.52631578947368418</c:v>
                </c:pt>
                <c:pt idx="1">
                  <c:v>0.8</c:v>
                </c:pt>
                <c:pt idx="2">
                  <c:v>1.4892032762472078</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('GIN-FM-006-2'!$E$34:$G$34,'GIN-FM-006-2'!$I$34:$K$34,'GIN-FM-006-2'!$N$34:$P$34,'GIN-FM-006-2'!$R$34:$T$34)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('GIN-FM-006-2'!$E$37:$G$37,'GIN-FM-006-2'!$I$37:$K$37,'GIN-FM-006-2'!$N$37:$P$37,'GIN-FM-006-2'!$R$37:$T$37)</c:f>
              <c:numCache>
                <c:formatCode>0.0%</c:formatCode>
                <c:ptCount val="12"/>
                <c:pt idx="0">
                  <c:v>0.78723404255319152</c:v>
                </c:pt>
                <c:pt idx="1">
                  <c:v>1.2857142857142858</c:v>
                </c:pt>
                <c:pt idx="2">
                  <c:v>1.1020408163265305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6B0-46AF-8B81-1B7FA8CCB023}"/>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'GIN-FM-006-1'!$F$66:$J$66</c:f>
              <c:strCache>
                <c:ptCount val="5"/>
                <c:pt idx="0">
                  <c:v>Trimestre 1</c:v>
                </c:pt>
                <c:pt idx="1">
                  <c:v>Trimestre 2 - Semestre 1</c:v>
                </c:pt>
                <c:pt idx="2">
                  <c:v>Trimestre 3</c:v>
                </c:pt>
                <c:pt idx="3">
                  <c:v>Trimestre 4 - Semestre 2</c:v>
                </c:pt>
                <c:pt idx="4">
                  <c:v>Anual - Acumulado</c:v>
                </c:pt>
              </c:strCache>
            </c:strRef>
          </c:cat>
          <c:val>
            <c:numRef>
              <c:f>'GIN-FM-006-1'!$F$68:$J$68</c:f>
            </c:numRef>
          </c:val>
          <c:smooth val="0"/>
          <c:extLst>
            <c:ext xmlns:c16="http://schemas.microsoft.com/office/drawing/2014/chart" uri="{C3380CC4-5D6E-409C-BE32-E72D297353CC}">
              <c16:uniqueId val="{00000001-F6B0-46AF-8B81-1B7FA8CCB023}"/>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('GIN-FM-006-2'!$E$38:$G$38,'GIN-FM-006-2'!$I$38:$K$38,'GIN-FM-006-2'!$N$38:$P$38,'GIN-FM-006-2'!$R$38:$T$38)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6B0-46AF-8B81-1B7FA8CCB023}"/>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B0-46AF-8B81-1B7FA8CCB023}"/>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B0-46AF-8B81-1B7FA8CCB023}"/>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B0-46AF-8B81-1B7FA8CCB02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('GIN-FM-006-2'!$E$41:$G$41,'GIN-FM-006-2'!$I$41:$K$41,'GIN-FM-006-2'!$N$41:$P$41,'GIN-FM-006-2'!$R$41:$T$41)</c:f>
              <c:numCache>
                <c:formatCode>0.0%</c:formatCode>
                <c:ptCount val="12"/>
                <c:pt idx="0">
                  <c:v>3.1489361702127661</c:v>
                </c:pt>
                <c:pt idx="1">
                  <c:v>5.1428571428571432</c:v>
                </c:pt>
                <c:pt idx="2">
                  <c:v>4.408163265306122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6B0-46AF-8B81-1B7FA8CCB023}"/>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('GIN-FM-006-3'!$E$34:$G$34,'GIN-FM-006-3'!$I$34:$K$34,'GIN-FM-006-3'!$N$34:$P$34,'GIN-FM-006-3'!$R$34:$T$34)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('GIN-FM-006-3'!$E$37:$G$37,'GIN-FM-006-3'!$I$37:$K$37,'GIN-FM-006-3'!$N$37:$P$37,'GIN-FM-006-3'!$R$37:$T$37)</c:f>
              <c:numCache>
                <c:formatCode>0.0%</c:formatCode>
                <c:ptCount val="12"/>
                <c:pt idx="0">
                  <c:v>2.0344827586206895</c:v>
                </c:pt>
                <c:pt idx="1">
                  <c:v>1.1351351351351351</c:v>
                </c:pt>
                <c:pt idx="2">
                  <c:v>1.8333333333333333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7E7-46DD-87F5-0E6EF61D6C1D}"/>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'GIN-FM-006-1'!$F$66:$J$66</c:f>
              <c:strCache>
                <c:ptCount val="5"/>
                <c:pt idx="0">
                  <c:v>Trimestre 1</c:v>
                </c:pt>
                <c:pt idx="1">
                  <c:v>Trimestre 2 - Semestre 1</c:v>
                </c:pt>
                <c:pt idx="2">
                  <c:v>Trimestre 3</c:v>
                </c:pt>
                <c:pt idx="3">
                  <c:v>Trimestre 4 - Semestre 2</c:v>
                </c:pt>
                <c:pt idx="4">
                  <c:v>Anual - Acumulado</c:v>
                </c:pt>
              </c:strCache>
            </c:strRef>
          </c:cat>
          <c:val>
            <c:numRef>
              <c:f>'GIN-FM-006-1'!$F$68:$J$68</c:f>
            </c:numRef>
          </c:val>
          <c:smooth val="0"/>
          <c:extLst>
            <c:ext xmlns:c16="http://schemas.microsoft.com/office/drawing/2014/chart" uri="{C3380CC4-5D6E-409C-BE32-E72D297353CC}">
              <c16:uniqueId val="{00000001-97E7-46DD-87F5-0E6EF61D6C1D}"/>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('GIN-FM-006-3'!$E$38:$G$38,'GIN-FM-006-3'!$I$38:$K$38,'GIN-FM-006-3'!$N$38:$P$38,'GIN-FM-006-3'!$R$38:$T$38)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97E7-46DD-87F5-0E6EF61D6C1D}"/>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E7-46DD-87F5-0E6EF61D6C1D}"/>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7-46DD-87F5-0E6EF61D6C1D}"/>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E7-46DD-87F5-0E6EF61D6C1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('GIN-FM-006-3'!$E$41:$G$41,'GIN-FM-006-3'!$I$41:$K$41,'GIN-FM-006-3'!$N$41:$P$41,'GIN-FM-006-3'!$R$41:$T$41)</c:f>
              <c:numCache>
                <c:formatCode>0.0%</c:formatCode>
                <c:ptCount val="12"/>
                <c:pt idx="0">
                  <c:v>2.9064039408866993</c:v>
                </c:pt>
                <c:pt idx="1">
                  <c:v>1.6216216216216217</c:v>
                </c:pt>
                <c:pt idx="2">
                  <c:v>2.6190476190476191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97E7-46DD-87F5-0E6EF61D6C1D}"/>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F65ADBE4-1A87-4304-9EC9-DD10EA077F4C}"/>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A4118F6-6E81-4214-9BD4-11C331861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92C4DFEF-E366-4D72-815A-BDE249092B0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9D9C7D0-B35D-40B3-99BD-659813AE73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E3768E06-1FD4-4E11-A252-DC8EFA640431}"/>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4E597D2D-2E89-4055-A502-AB6BB434D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BD11231C-F6F1-4EDA-9FA6-256CC5A5A3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4A49022E-1084-424F-8568-B1A0187F6E4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Recuperación Empresarial</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e">
        <f>VLOOKUP($D$95,$B$97:$C$125,2,0)</f>
        <v>#N/A</v>
      </c>
    </row>
    <row r="95" spans="2:4">
      <c r="D95" s="22" t="str">
        <f>+CONCATENATE(PROCES,SUBPROCES)</f>
        <v>Recuperación Empresarial</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75" t="s">
        <v>23</v>
      </c>
      <c r="D148" s="53" t="s">
        <v>191</v>
      </c>
      <c r="E148" s="54" t="s">
        <v>287</v>
      </c>
    </row>
    <row r="149" spans="3:5" ht="150">
      <c r="C149" s="276"/>
      <c r="D149" s="55" t="s">
        <v>216</v>
      </c>
      <c r="E149" s="56" t="s">
        <v>288</v>
      </c>
    </row>
    <row r="150" spans="3:5" ht="150">
      <c r="C150" s="276"/>
      <c r="D150" s="55" t="s">
        <v>240</v>
      </c>
      <c r="E150" s="56" t="s">
        <v>289</v>
      </c>
    </row>
    <row r="151" spans="3:5" ht="105">
      <c r="C151" s="276"/>
      <c r="D151" s="55" t="s">
        <v>257</v>
      </c>
      <c r="E151" s="56" t="s">
        <v>290</v>
      </c>
    </row>
    <row r="152" spans="3:5" ht="105">
      <c r="C152" s="276"/>
      <c r="D152" s="55" t="s">
        <v>267</v>
      </c>
      <c r="E152" s="56" t="s">
        <v>291</v>
      </c>
    </row>
    <row r="153" spans="3:5" ht="150.75" thickBot="1">
      <c r="C153" s="276"/>
      <c r="D153" s="57" t="s">
        <v>267</v>
      </c>
      <c r="E153" s="58" t="s">
        <v>292</v>
      </c>
    </row>
    <row r="154" spans="3:5" ht="75.75" thickTop="1">
      <c r="C154" s="275" t="s">
        <v>293</v>
      </c>
      <c r="D154" s="53" t="s">
        <v>190</v>
      </c>
      <c r="E154" s="54" t="s">
        <v>294</v>
      </c>
    </row>
    <row r="155" spans="3:5" ht="75">
      <c r="C155" s="276"/>
      <c r="D155" s="55" t="s">
        <v>215</v>
      </c>
      <c r="E155" s="56" t="s">
        <v>295</v>
      </c>
    </row>
    <row r="156" spans="3:5" ht="75.75" thickBot="1">
      <c r="C156" s="277"/>
      <c r="D156" s="57" t="s">
        <v>239</v>
      </c>
      <c r="E156" s="59" t="s">
        <v>296</v>
      </c>
    </row>
    <row r="157" spans="3:5" ht="75.75" thickTop="1">
      <c r="C157" s="280" t="s">
        <v>297</v>
      </c>
      <c r="D157" s="60" t="s">
        <v>192</v>
      </c>
      <c r="E157" s="61" t="s">
        <v>298</v>
      </c>
    </row>
    <row r="158" spans="3:5" ht="45">
      <c r="C158" s="281"/>
      <c r="D158" s="62" t="s">
        <v>217</v>
      </c>
      <c r="E158" s="63" t="s">
        <v>299</v>
      </c>
    </row>
    <row r="159" spans="3:5" ht="75">
      <c r="C159" s="281"/>
      <c r="D159" s="62" t="s">
        <v>241</v>
      </c>
      <c r="E159" s="63" t="s">
        <v>300</v>
      </c>
    </row>
    <row r="160" spans="3:5" ht="45">
      <c r="C160" s="281"/>
      <c r="D160" s="62" t="s">
        <v>258</v>
      </c>
      <c r="E160" s="64" t="s">
        <v>301</v>
      </c>
    </row>
    <row r="161" spans="3:6" ht="16.5" thickBot="1">
      <c r="C161" s="281"/>
      <c r="D161" s="65">
        <v>0</v>
      </c>
      <c r="E161" s="66"/>
    </row>
    <row r="162" spans="3:6" ht="105">
      <c r="C162" s="282" t="s">
        <v>302</v>
      </c>
      <c r="D162" s="67" t="s">
        <v>193</v>
      </c>
      <c r="E162" s="68" t="s">
        <v>303</v>
      </c>
    </row>
    <row r="163" spans="3:6" ht="90.75" thickBot="1">
      <c r="C163" s="283"/>
      <c r="D163" s="69" t="s">
        <v>218</v>
      </c>
      <c r="E163" s="70" t="s">
        <v>304</v>
      </c>
    </row>
    <row r="164" spans="3:6" ht="105.75" thickBot="1">
      <c r="C164" s="71" t="s">
        <v>60</v>
      </c>
      <c r="D164" s="72" t="s">
        <v>214</v>
      </c>
      <c r="E164" s="73" t="s">
        <v>305</v>
      </c>
    </row>
    <row r="165" spans="3:6">
      <c r="C165" s="270" t="s">
        <v>306</v>
      </c>
      <c r="D165" s="74"/>
      <c r="E165" s="75"/>
    </row>
    <row r="166" spans="3:6" ht="105">
      <c r="C166" s="270"/>
      <c r="D166" s="76" t="s">
        <v>194</v>
      </c>
      <c r="E166" s="63" t="s">
        <v>307</v>
      </c>
      <c r="F166" s="17"/>
    </row>
    <row r="167" spans="3:6" ht="79.5" thickBot="1">
      <c r="C167" s="270"/>
      <c r="D167" s="77" t="s">
        <v>219</v>
      </c>
      <c r="E167" s="78" t="s">
        <v>308</v>
      </c>
      <c r="F167" s="17"/>
    </row>
    <row r="168" spans="3:6" ht="87" thickTop="1">
      <c r="C168" s="278" t="s">
        <v>309</v>
      </c>
      <c r="D168" s="17" t="s">
        <v>195</v>
      </c>
      <c r="E168" s="17" t="s">
        <v>310</v>
      </c>
    </row>
    <row r="169" spans="3:6">
      <c r="C169" s="279"/>
      <c r="D169" s="56"/>
      <c r="E169" s="56"/>
    </row>
    <row r="170" spans="3:6">
      <c r="C170" s="279"/>
      <c r="D170" s="56"/>
      <c r="E170" s="56"/>
    </row>
    <row r="171" spans="3:6" ht="16.5" thickBot="1">
      <c r="C171" s="279"/>
      <c r="D171" s="79">
        <v>0</v>
      </c>
      <c r="E171" s="80"/>
    </row>
    <row r="172" spans="3:6" ht="105.75" thickTop="1">
      <c r="C172" s="269" t="s">
        <v>311</v>
      </c>
      <c r="D172" s="81" t="s">
        <v>196</v>
      </c>
      <c r="E172" s="82" t="s">
        <v>312</v>
      </c>
    </row>
    <row r="173" spans="3:6" ht="60">
      <c r="C173" s="270"/>
      <c r="D173" s="76" t="s">
        <v>220</v>
      </c>
      <c r="E173" s="63" t="s">
        <v>313</v>
      </c>
    </row>
    <row r="174" spans="3:6" ht="45">
      <c r="C174" s="270"/>
      <c r="D174" s="76" t="s">
        <v>242</v>
      </c>
      <c r="E174" s="63" t="s">
        <v>314</v>
      </c>
    </row>
    <row r="175" spans="3:6" ht="16.5" thickBot="1">
      <c r="C175" s="270"/>
      <c r="D175" s="77">
        <v>0</v>
      </c>
      <c r="E175" s="78"/>
    </row>
    <row r="176" spans="3:6" ht="90.75" thickTop="1">
      <c r="C176" s="267" t="s">
        <v>32</v>
      </c>
      <c r="D176" s="83" t="s">
        <v>197</v>
      </c>
      <c r="E176" s="54" t="s">
        <v>315</v>
      </c>
    </row>
    <row r="177" spans="2:5" ht="150">
      <c r="C177" s="268"/>
      <c r="D177" s="83" t="s">
        <v>221</v>
      </c>
      <c r="E177" s="56" t="s">
        <v>316</v>
      </c>
    </row>
    <row r="178" spans="2:5" ht="135">
      <c r="C178" s="268"/>
      <c r="D178" s="83" t="s">
        <v>243</v>
      </c>
      <c r="E178" s="56" t="s">
        <v>317</v>
      </c>
    </row>
    <row r="179" spans="2:5" ht="75">
      <c r="C179" s="268"/>
      <c r="D179" s="83" t="s">
        <v>259</v>
      </c>
      <c r="E179" s="56" t="s">
        <v>318</v>
      </c>
    </row>
    <row r="180" spans="2:5" ht="60">
      <c r="C180" s="268"/>
      <c r="D180" s="83" t="s">
        <v>268</v>
      </c>
      <c r="E180" s="56" t="s">
        <v>319</v>
      </c>
    </row>
    <row r="181" spans="2:5" ht="75">
      <c r="C181" s="268"/>
      <c r="D181" s="83" t="s">
        <v>276</v>
      </c>
      <c r="E181" s="58" t="s">
        <v>320</v>
      </c>
    </row>
    <row r="182" spans="2:5" ht="105.75" thickBot="1">
      <c r="C182" s="268"/>
      <c r="D182" s="84" t="s">
        <v>281</v>
      </c>
      <c r="E182" s="58" t="s">
        <v>321</v>
      </c>
    </row>
    <row r="183" spans="2:5" ht="105.75" thickTop="1">
      <c r="C183" s="269" t="s">
        <v>322</v>
      </c>
      <c r="D183" s="81" t="s">
        <v>198</v>
      </c>
      <c r="E183" s="82" t="s">
        <v>323</v>
      </c>
    </row>
    <row r="184" spans="2:5" ht="135">
      <c r="C184" s="270"/>
      <c r="D184" s="76" t="s">
        <v>222</v>
      </c>
      <c r="E184" s="63" t="s">
        <v>324</v>
      </c>
    </row>
    <row r="185" spans="2:5" ht="90">
      <c r="C185" s="270"/>
      <c r="D185" s="76" t="s">
        <v>244</v>
      </c>
      <c r="E185" s="63" t="s">
        <v>325</v>
      </c>
    </row>
    <row r="186" spans="2:5">
      <c r="B186" s="85"/>
      <c r="C186" s="270"/>
      <c r="D186" s="76"/>
      <c r="E186" s="63"/>
    </row>
    <row r="187" spans="2:5">
      <c r="C187" s="270"/>
      <c r="D187" s="76"/>
      <c r="E187" s="63"/>
    </row>
    <row r="188" spans="2:5">
      <c r="C188" s="270"/>
      <c r="D188" s="76"/>
      <c r="E188" s="63"/>
    </row>
    <row r="189" spans="2:5" ht="16.5" thickBot="1">
      <c r="C189" s="270"/>
      <c r="D189" s="77"/>
      <c r="E189" s="63"/>
    </row>
    <row r="190" spans="2:5" ht="105.75" thickTop="1">
      <c r="C190" s="267" t="s">
        <v>326</v>
      </c>
      <c r="D190" s="83" t="s">
        <v>200</v>
      </c>
      <c r="E190" s="54" t="s">
        <v>327</v>
      </c>
    </row>
    <row r="191" spans="2:5" ht="90">
      <c r="C191" s="268"/>
      <c r="D191" s="83" t="s">
        <v>224</v>
      </c>
      <c r="E191" s="56" t="s">
        <v>328</v>
      </c>
    </row>
    <row r="192" spans="2:5" ht="120">
      <c r="C192" s="268"/>
      <c r="D192" s="83" t="s">
        <v>246</v>
      </c>
      <c r="E192" s="56" t="s">
        <v>329</v>
      </c>
    </row>
    <row r="193" spans="3:5" ht="165">
      <c r="C193" s="268"/>
      <c r="D193" s="83" t="s">
        <v>277</v>
      </c>
      <c r="E193" s="56" t="s">
        <v>330</v>
      </c>
    </row>
    <row r="194" spans="3:5" ht="90">
      <c r="C194" s="268"/>
      <c r="D194" s="83" t="s">
        <v>282</v>
      </c>
      <c r="E194" s="56" t="s">
        <v>331</v>
      </c>
    </row>
    <row r="195" spans="3:5" ht="105">
      <c r="C195" s="268"/>
      <c r="D195" s="83" t="s">
        <v>284</v>
      </c>
      <c r="E195" s="56" t="s">
        <v>332</v>
      </c>
    </row>
    <row r="196" spans="3:5" ht="90">
      <c r="C196" s="268"/>
      <c r="D196" s="83" t="s">
        <v>261</v>
      </c>
      <c r="E196" s="56" t="s">
        <v>333</v>
      </c>
    </row>
    <row r="197" spans="3:5" ht="90">
      <c r="C197" s="268"/>
      <c r="D197" s="83" t="s">
        <v>269</v>
      </c>
      <c r="E197" s="56" t="s">
        <v>334</v>
      </c>
    </row>
    <row r="198" spans="3:5" ht="16.5" thickBot="1">
      <c r="C198" s="268"/>
      <c r="D198" s="86">
        <v>0</v>
      </c>
      <c r="E198" s="80"/>
    </row>
    <row r="199" spans="3:5" ht="75.75" thickTop="1">
      <c r="C199" s="273" t="s">
        <v>335</v>
      </c>
      <c r="D199" s="81" t="s">
        <v>201</v>
      </c>
      <c r="E199" s="82" t="s">
        <v>336</v>
      </c>
    </row>
    <row r="200" spans="3:5" ht="60">
      <c r="C200" s="274"/>
      <c r="D200" s="76" t="s">
        <v>225</v>
      </c>
      <c r="E200" s="63" t="s">
        <v>337</v>
      </c>
    </row>
    <row r="201" spans="3:5" ht="45">
      <c r="C201" s="274"/>
      <c r="D201" s="76" t="s">
        <v>247</v>
      </c>
      <c r="E201" s="63" t="s">
        <v>338</v>
      </c>
    </row>
    <row r="202" spans="3:5" ht="16.5" thickBot="1">
      <c r="C202" s="274"/>
      <c r="D202" s="77">
        <v>0</v>
      </c>
      <c r="E202" s="78"/>
    </row>
    <row r="203" spans="3:5" ht="60.75" thickTop="1">
      <c r="C203" s="267" t="s">
        <v>339</v>
      </c>
      <c r="D203" s="83" t="s">
        <v>202</v>
      </c>
      <c r="E203" s="54" t="s">
        <v>340</v>
      </c>
    </row>
    <row r="204" spans="3:5" ht="75">
      <c r="C204" s="268"/>
      <c r="D204" s="83" t="s">
        <v>226</v>
      </c>
      <c r="E204" s="56" t="s">
        <v>341</v>
      </c>
    </row>
    <row r="205" spans="3:5" ht="16.5" thickBot="1">
      <c r="C205" s="268"/>
      <c r="D205" s="84">
        <v>0</v>
      </c>
      <c r="E205" s="80"/>
    </row>
    <row r="206" spans="3:5" ht="45.75" thickTop="1">
      <c r="C206" s="269" t="s">
        <v>36</v>
      </c>
      <c r="D206" s="87" t="s">
        <v>203</v>
      </c>
      <c r="E206" s="61" t="s">
        <v>342</v>
      </c>
    </row>
    <row r="207" spans="3:5" ht="75">
      <c r="C207" s="270"/>
      <c r="D207" s="88" t="s">
        <v>227</v>
      </c>
      <c r="E207" s="89" t="s">
        <v>343</v>
      </c>
    </row>
    <row r="208" spans="3:5" ht="75">
      <c r="C208" s="270"/>
      <c r="D208" s="88" t="s">
        <v>248</v>
      </c>
      <c r="E208" s="89" t="s">
        <v>344</v>
      </c>
    </row>
    <row r="209" spans="3:5" ht="75">
      <c r="C209" s="270"/>
      <c r="D209" s="88" t="s">
        <v>262</v>
      </c>
      <c r="E209" s="89" t="s">
        <v>345</v>
      </c>
    </row>
    <row r="210" spans="3:5" ht="60">
      <c r="C210" s="270"/>
      <c r="D210" s="88" t="s">
        <v>270</v>
      </c>
      <c r="E210" s="89" t="s">
        <v>346</v>
      </c>
    </row>
    <row r="211" spans="3:5" ht="90">
      <c r="C211" s="270"/>
      <c r="D211" s="88" t="s">
        <v>347</v>
      </c>
      <c r="E211" s="89" t="s">
        <v>348</v>
      </c>
    </row>
    <row r="212" spans="3:5" ht="150">
      <c r="C212" s="270"/>
      <c r="D212" s="88" t="s">
        <v>349</v>
      </c>
      <c r="E212" s="89" t="s">
        <v>350</v>
      </c>
    </row>
    <row r="213" spans="3:5" ht="16.5" thickBot="1">
      <c r="C213" s="270"/>
      <c r="D213" s="90">
        <v>0</v>
      </c>
      <c r="E213" s="78"/>
    </row>
    <row r="214" spans="3:5" ht="75.75" thickTop="1">
      <c r="C214" s="267" t="s">
        <v>351</v>
      </c>
      <c r="D214" s="83" t="s">
        <v>204</v>
      </c>
      <c r="E214" s="54" t="s">
        <v>352</v>
      </c>
    </row>
    <row r="215" spans="3:5" ht="60">
      <c r="C215" s="268"/>
      <c r="D215" s="83" t="s">
        <v>228</v>
      </c>
      <c r="E215" s="56" t="s">
        <v>353</v>
      </c>
    </row>
    <row r="216" spans="3:5" ht="75">
      <c r="C216" s="268"/>
      <c r="D216" s="83" t="s">
        <v>249</v>
      </c>
      <c r="E216" s="56" t="s">
        <v>354</v>
      </c>
    </row>
    <row r="217" spans="3:5" ht="16.5" thickBot="1">
      <c r="C217" s="268"/>
      <c r="D217" s="84">
        <v>0</v>
      </c>
      <c r="E217" s="80"/>
    </row>
    <row r="218" spans="3:5" ht="75.75" thickTop="1">
      <c r="C218" s="269" t="s">
        <v>44</v>
      </c>
      <c r="D218" s="81" t="s">
        <v>205</v>
      </c>
      <c r="E218" s="82" t="s">
        <v>355</v>
      </c>
    </row>
    <row r="219" spans="3:5" ht="60">
      <c r="C219" s="270"/>
      <c r="D219" s="76" t="s">
        <v>229</v>
      </c>
      <c r="E219" s="63" t="s">
        <v>356</v>
      </c>
    </row>
    <row r="220" spans="3:5" ht="75">
      <c r="C220" s="270"/>
      <c r="D220" s="76" t="s">
        <v>250</v>
      </c>
      <c r="E220" s="63" t="s">
        <v>357</v>
      </c>
    </row>
    <row r="221" spans="3:5" ht="16.5" thickBot="1">
      <c r="C221" s="270"/>
      <c r="D221" s="77">
        <v>0</v>
      </c>
      <c r="E221" s="78"/>
    </row>
    <row r="222" spans="3:5" ht="165.75" thickTop="1">
      <c r="C222" s="271" t="s">
        <v>358</v>
      </c>
      <c r="D222" s="91" t="s">
        <v>206</v>
      </c>
      <c r="E222" s="54" t="s">
        <v>359</v>
      </c>
    </row>
    <row r="223" spans="3:5" ht="45">
      <c r="C223" s="272"/>
      <c r="D223" s="91" t="s">
        <v>230</v>
      </c>
      <c r="E223" s="56" t="s">
        <v>360</v>
      </c>
    </row>
    <row r="224" spans="3:5" ht="75">
      <c r="C224" s="272"/>
      <c r="D224" s="91" t="s">
        <v>251</v>
      </c>
      <c r="E224" s="56" t="s">
        <v>361</v>
      </c>
    </row>
    <row r="225" spans="3:5" ht="60">
      <c r="C225" s="272"/>
      <c r="D225" s="91" t="s">
        <v>263</v>
      </c>
      <c r="E225" s="56" t="s">
        <v>362</v>
      </c>
    </row>
    <row r="226" spans="3:5" ht="60">
      <c r="C226" s="272"/>
      <c r="D226" s="91" t="s">
        <v>271</v>
      </c>
      <c r="E226" s="56" t="s">
        <v>363</v>
      </c>
    </row>
    <row r="227" spans="3:5" ht="105">
      <c r="C227" s="272"/>
      <c r="D227" s="91" t="s">
        <v>278</v>
      </c>
      <c r="E227" s="56" t="s">
        <v>364</v>
      </c>
    </row>
    <row r="228" spans="3:5" ht="16.5" thickBot="1">
      <c r="C228" s="272"/>
      <c r="D228" s="92">
        <v>0</v>
      </c>
      <c r="E228" s="80"/>
    </row>
    <row r="229" spans="3:5" ht="90.75" thickTop="1">
      <c r="C229" s="273" t="s">
        <v>365</v>
      </c>
      <c r="D229" s="81" t="s">
        <v>207</v>
      </c>
      <c r="E229" s="82" t="s">
        <v>366</v>
      </c>
    </row>
    <row r="230" spans="3:5" ht="105">
      <c r="C230" s="274"/>
      <c r="D230" s="76" t="s">
        <v>231</v>
      </c>
      <c r="E230" s="63" t="s">
        <v>367</v>
      </c>
    </row>
    <row r="231" spans="3:5" ht="105">
      <c r="C231" s="274"/>
      <c r="D231" s="76" t="s">
        <v>252</v>
      </c>
      <c r="E231" s="63" t="s">
        <v>368</v>
      </c>
    </row>
    <row r="232" spans="3:5" ht="90">
      <c r="C232" s="274"/>
      <c r="D232" s="76" t="s">
        <v>264</v>
      </c>
      <c r="E232" s="63" t="s">
        <v>369</v>
      </c>
    </row>
    <row r="233" spans="3:5" ht="105">
      <c r="C233" s="274"/>
      <c r="D233" s="76" t="s">
        <v>272</v>
      </c>
      <c r="E233" s="63" t="s">
        <v>370</v>
      </c>
    </row>
    <row r="234" spans="3:5" ht="120">
      <c r="C234" s="274"/>
      <c r="D234" s="76" t="s">
        <v>279</v>
      </c>
      <c r="E234" s="63" t="s">
        <v>371</v>
      </c>
    </row>
    <row r="235" spans="3:5" ht="90">
      <c r="C235" s="274"/>
      <c r="D235" s="76" t="s">
        <v>283</v>
      </c>
      <c r="E235" s="63" t="s">
        <v>372</v>
      </c>
    </row>
    <row r="236" spans="3:5" ht="105">
      <c r="C236" s="274"/>
      <c r="D236" s="76" t="s">
        <v>285</v>
      </c>
      <c r="E236" s="63" t="s">
        <v>373</v>
      </c>
    </row>
    <row r="237" spans="3:5" ht="120">
      <c r="C237" s="274"/>
      <c r="D237" s="76" t="s">
        <v>286</v>
      </c>
      <c r="E237" s="63" t="s">
        <v>374</v>
      </c>
    </row>
    <row r="238" spans="3:5" ht="16.5" thickBot="1">
      <c r="C238" s="274"/>
      <c r="D238" s="77">
        <v>0</v>
      </c>
      <c r="E238" s="78"/>
    </row>
    <row r="239" spans="3:5" ht="90.75" thickTop="1">
      <c r="C239" s="267" t="s">
        <v>375</v>
      </c>
      <c r="D239" s="83" t="s">
        <v>376</v>
      </c>
      <c r="E239" s="54" t="s">
        <v>377</v>
      </c>
    </row>
    <row r="240" spans="3:5" ht="90">
      <c r="C240" s="268"/>
      <c r="D240" s="83" t="s">
        <v>232</v>
      </c>
      <c r="E240" s="56" t="s">
        <v>378</v>
      </c>
    </row>
    <row r="241" spans="3:5" ht="90">
      <c r="C241" s="268"/>
      <c r="D241" s="83" t="s">
        <v>253</v>
      </c>
      <c r="E241" s="56" t="s">
        <v>379</v>
      </c>
    </row>
    <row r="242" spans="3:5" ht="75">
      <c r="C242" s="268"/>
      <c r="D242" s="83" t="s">
        <v>380</v>
      </c>
      <c r="E242" s="56" t="s">
        <v>381</v>
      </c>
    </row>
    <row r="243" spans="3:5" ht="16.5" thickBot="1">
      <c r="C243" s="268"/>
      <c r="D243" s="84">
        <v>0</v>
      </c>
      <c r="E243" s="80"/>
    </row>
    <row r="244" spans="3:5" ht="90.75" thickTop="1">
      <c r="C244" s="273" t="s">
        <v>40</v>
      </c>
      <c r="D244" s="87" t="s">
        <v>208</v>
      </c>
      <c r="E244" s="61" t="s">
        <v>382</v>
      </c>
    </row>
    <row r="245" spans="3:5" ht="90">
      <c r="C245" s="274"/>
      <c r="D245" s="88" t="s">
        <v>233</v>
      </c>
      <c r="E245" s="89" t="s">
        <v>383</v>
      </c>
    </row>
    <row r="246" spans="3:5" ht="75">
      <c r="C246" s="274"/>
      <c r="D246" s="88" t="s">
        <v>254</v>
      </c>
      <c r="E246" s="89" t="s">
        <v>384</v>
      </c>
    </row>
    <row r="247" spans="3:5" ht="90">
      <c r="C247" s="274"/>
      <c r="D247" s="88" t="s">
        <v>265</v>
      </c>
      <c r="E247" s="89" t="s">
        <v>385</v>
      </c>
    </row>
    <row r="248" spans="3:5" ht="60">
      <c r="C248" s="274"/>
      <c r="D248" s="88" t="s">
        <v>273</v>
      </c>
      <c r="E248" s="89" t="s">
        <v>386</v>
      </c>
    </row>
    <row r="249" spans="3:5" ht="60">
      <c r="C249" s="274"/>
      <c r="D249" s="88" t="s">
        <v>280</v>
      </c>
      <c r="E249" s="89" t="s">
        <v>387</v>
      </c>
    </row>
    <row r="250" spans="3:5" ht="16.5" thickBot="1">
      <c r="C250" s="274"/>
      <c r="D250" s="90">
        <v>0</v>
      </c>
      <c r="E250" s="78"/>
    </row>
    <row r="251" spans="3:5" ht="120">
      <c r="C251" s="288" t="s">
        <v>42</v>
      </c>
      <c r="D251" s="93" t="s">
        <v>209</v>
      </c>
      <c r="E251" s="94" t="s">
        <v>388</v>
      </c>
    </row>
    <row r="252" spans="3:5" ht="90">
      <c r="C252" s="276"/>
      <c r="D252" s="93" t="s">
        <v>274</v>
      </c>
      <c r="E252" s="94" t="s">
        <v>389</v>
      </c>
    </row>
    <row r="253" spans="3:5" ht="120.75" thickBot="1">
      <c r="C253" s="277"/>
      <c r="D253" s="95" t="s">
        <v>234</v>
      </c>
      <c r="E253" s="94" t="s">
        <v>390</v>
      </c>
    </row>
    <row r="254" spans="3:5" ht="60.75" thickTop="1">
      <c r="C254" s="289" t="s">
        <v>391</v>
      </c>
      <c r="D254" s="96" t="s">
        <v>210</v>
      </c>
      <c r="E254" s="82" t="s">
        <v>392</v>
      </c>
    </row>
    <row r="255" spans="3:5" ht="45">
      <c r="C255" s="290"/>
      <c r="D255" s="97" t="s">
        <v>393</v>
      </c>
      <c r="E255" s="63" t="s">
        <v>394</v>
      </c>
    </row>
    <row r="256" spans="3:5" ht="60">
      <c r="C256" s="290"/>
      <c r="D256" s="97" t="s">
        <v>255</v>
      </c>
      <c r="E256" s="63" t="s">
        <v>395</v>
      </c>
    </row>
    <row r="257" spans="3:5" ht="75.75" thickBot="1">
      <c r="C257" s="290"/>
      <c r="D257" s="98" t="s">
        <v>266</v>
      </c>
      <c r="E257" s="63" t="s">
        <v>396</v>
      </c>
    </row>
    <row r="258" spans="3:5" ht="75.75" thickTop="1">
      <c r="C258" s="273" t="s">
        <v>397</v>
      </c>
      <c r="D258" s="81" t="s">
        <v>211</v>
      </c>
      <c r="E258" s="82" t="s">
        <v>398</v>
      </c>
    </row>
    <row r="259" spans="3:5" ht="90">
      <c r="C259" s="274"/>
      <c r="D259" s="76" t="s">
        <v>236</v>
      </c>
      <c r="E259" s="63" t="s">
        <v>399</v>
      </c>
    </row>
    <row r="260" spans="3:5" ht="90">
      <c r="C260" s="274"/>
      <c r="D260" s="76" t="s">
        <v>256</v>
      </c>
      <c r="E260" s="63" t="s">
        <v>400</v>
      </c>
    </row>
    <row r="261" spans="3:5" ht="90.75" thickBot="1">
      <c r="C261" s="291"/>
      <c r="D261" s="77" t="s">
        <v>223</v>
      </c>
      <c r="E261" s="78" t="s">
        <v>401</v>
      </c>
    </row>
    <row r="262" spans="3:5" ht="165.75" thickTop="1">
      <c r="C262" s="267" t="s">
        <v>49</v>
      </c>
      <c r="D262" s="83" t="s">
        <v>212</v>
      </c>
      <c r="E262" s="54" t="s">
        <v>402</v>
      </c>
    </row>
    <row r="263" spans="3:5" ht="90">
      <c r="C263" s="268"/>
      <c r="D263" s="83" t="s">
        <v>237</v>
      </c>
      <c r="E263" s="56" t="s">
        <v>403</v>
      </c>
    </row>
    <row r="264" spans="3:5" ht="16.5" thickBot="1">
      <c r="C264" s="268"/>
      <c r="D264" s="84">
        <v>0</v>
      </c>
      <c r="E264" s="80"/>
    </row>
    <row r="265" spans="3:5" ht="75.75" thickTop="1">
      <c r="C265" s="273" t="s">
        <v>404</v>
      </c>
      <c r="D265" s="81" t="s">
        <v>213</v>
      </c>
      <c r="E265" s="82" t="s">
        <v>405</v>
      </c>
    </row>
    <row r="266" spans="3:5" ht="75">
      <c r="C266" s="274"/>
      <c r="D266" s="76" t="s">
        <v>238</v>
      </c>
      <c r="E266" s="63" t="s">
        <v>406</v>
      </c>
    </row>
    <row r="267" spans="3:5" ht="16.5" thickBot="1">
      <c r="C267" s="284"/>
      <c r="D267" s="99">
        <v>0</v>
      </c>
      <c r="E267" s="66"/>
    </row>
    <row r="268" spans="3:5" ht="150">
      <c r="C268" s="285" t="s">
        <v>407</v>
      </c>
      <c r="D268" s="100" t="s">
        <v>199</v>
      </c>
      <c r="E268" s="68" t="s">
        <v>408</v>
      </c>
    </row>
    <row r="269" spans="3:5" ht="90">
      <c r="C269" s="286"/>
      <c r="D269" s="83" t="s">
        <v>223</v>
      </c>
      <c r="E269" s="101" t="s">
        <v>401</v>
      </c>
    </row>
    <row r="270" spans="3:5" ht="150">
      <c r="C270" s="286"/>
      <c r="D270" s="83" t="s">
        <v>245</v>
      </c>
      <c r="E270" s="101" t="s">
        <v>409</v>
      </c>
    </row>
    <row r="271" spans="3:5" ht="135.75" thickBot="1">
      <c r="C271" s="287"/>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defaultColWidth="11.42578125" defaultRowHeight="14.25"/>
  <cols>
    <col min="1" max="16384" width="11.42578125" style="134"/>
  </cols>
  <sheetData>
    <row r="1" spans="1:8" ht="31.5" customHeight="1" thickBot="1">
      <c r="A1" s="477" t="s">
        <v>641</v>
      </c>
      <c r="B1" s="478"/>
      <c r="C1" s="478"/>
      <c r="D1" s="478"/>
      <c r="E1" s="478"/>
      <c r="F1" s="478"/>
      <c r="G1" s="478"/>
      <c r="H1" s="479"/>
    </row>
    <row r="2" spans="1:8" ht="15" customHeight="1">
      <c r="A2" s="486"/>
      <c r="B2" s="487"/>
      <c r="C2" s="487"/>
      <c r="D2" s="487"/>
      <c r="E2" s="487"/>
      <c r="F2" s="487"/>
      <c r="G2" s="487"/>
      <c r="H2" s="488"/>
    </row>
    <row r="3" spans="1:8" s="150" customFormat="1" ht="36.75" customHeight="1">
      <c r="A3" s="480" t="s">
        <v>642</v>
      </c>
      <c r="B3" s="481"/>
      <c r="C3" s="481"/>
      <c r="D3" s="481"/>
      <c r="E3" s="481"/>
      <c r="F3" s="481"/>
      <c r="G3" s="481"/>
      <c r="H3" s="482"/>
    </row>
    <row r="4" spans="1:8" s="150" customFormat="1" ht="25.5" customHeight="1">
      <c r="A4" s="475" t="s">
        <v>643</v>
      </c>
      <c r="B4" s="483"/>
      <c r="C4" s="483"/>
      <c r="D4" s="483"/>
      <c r="E4" s="483"/>
      <c r="F4" s="483"/>
      <c r="G4" s="483"/>
      <c r="H4" s="484"/>
    </row>
    <row r="5" spans="1:8" s="150" customFormat="1" ht="29.25" customHeight="1">
      <c r="A5" s="485" t="s">
        <v>644</v>
      </c>
      <c r="B5" s="481"/>
      <c r="C5" s="481"/>
      <c r="D5" s="481"/>
      <c r="E5" s="481"/>
      <c r="F5" s="481"/>
      <c r="G5" s="481"/>
      <c r="H5" s="482"/>
    </row>
    <row r="6" spans="1:8" s="150" customFormat="1" ht="40.5" customHeight="1">
      <c r="A6" s="480" t="s">
        <v>645</v>
      </c>
      <c r="B6" s="481"/>
      <c r="C6" s="481"/>
      <c r="D6" s="481"/>
      <c r="E6" s="481"/>
      <c r="F6" s="481"/>
      <c r="G6" s="481"/>
      <c r="H6" s="482"/>
    </row>
    <row r="7" spans="1:8" s="150" customFormat="1" ht="62.25" customHeight="1">
      <c r="A7" s="485" t="s">
        <v>646</v>
      </c>
      <c r="B7" s="481"/>
      <c r="C7" s="481"/>
      <c r="D7" s="481"/>
      <c r="E7" s="481"/>
      <c r="F7" s="481"/>
      <c r="G7" s="481"/>
      <c r="H7" s="482"/>
    </row>
    <row r="8" spans="1:8" s="150" customFormat="1" ht="54" customHeight="1">
      <c r="A8" s="480" t="s">
        <v>647</v>
      </c>
      <c r="B8" s="481"/>
      <c r="C8" s="481"/>
      <c r="D8" s="481"/>
      <c r="E8" s="481"/>
      <c r="F8" s="481"/>
      <c r="G8" s="481"/>
      <c r="H8" s="482"/>
    </row>
    <row r="9" spans="1:8" s="150" customFormat="1" ht="41.25" customHeight="1">
      <c r="A9" s="480" t="s">
        <v>648</v>
      </c>
      <c r="B9" s="481"/>
      <c r="C9" s="481"/>
      <c r="D9" s="481"/>
      <c r="E9" s="481"/>
      <c r="F9" s="481"/>
      <c r="G9" s="481"/>
      <c r="H9" s="482"/>
    </row>
    <row r="10" spans="1:8" s="150" customFormat="1" ht="45.75" customHeight="1">
      <c r="A10" s="480" t="s">
        <v>649</v>
      </c>
      <c r="B10" s="481"/>
      <c r="C10" s="481"/>
      <c r="D10" s="481"/>
      <c r="E10" s="481"/>
      <c r="F10" s="481"/>
      <c r="G10" s="481"/>
      <c r="H10" s="482"/>
    </row>
    <row r="11" spans="1:8" s="150" customFormat="1" ht="110.25" customHeight="1">
      <c r="A11" s="469" t="s">
        <v>650</v>
      </c>
      <c r="B11" s="470"/>
      <c r="C11" s="470"/>
      <c r="D11" s="470"/>
      <c r="E11" s="470"/>
      <c r="F11" s="470"/>
      <c r="G11" s="470"/>
      <c r="H11" s="471"/>
    </row>
    <row r="12" spans="1:8" s="150" customFormat="1" ht="168.75" customHeight="1">
      <c r="A12" s="469" t="s">
        <v>651</v>
      </c>
      <c r="B12" s="470"/>
      <c r="C12" s="470"/>
      <c r="D12" s="470"/>
      <c r="E12" s="470"/>
      <c r="F12" s="470"/>
      <c r="G12" s="470"/>
      <c r="H12" s="471"/>
    </row>
    <row r="13" spans="1:8" s="150" customFormat="1" ht="53.25" customHeight="1">
      <c r="A13" s="469" t="s">
        <v>652</v>
      </c>
      <c r="B13" s="470"/>
      <c r="C13" s="470"/>
      <c r="D13" s="470"/>
      <c r="E13" s="470"/>
      <c r="F13" s="470"/>
      <c r="G13" s="470"/>
      <c r="H13" s="471"/>
    </row>
    <row r="14" spans="1:8" s="150" customFormat="1" ht="53.25" customHeight="1">
      <c r="A14" s="469" t="s">
        <v>653</v>
      </c>
      <c r="B14" s="470"/>
      <c r="C14" s="470"/>
      <c r="D14" s="470"/>
      <c r="E14" s="470"/>
      <c r="F14" s="470"/>
      <c r="G14" s="470"/>
      <c r="H14" s="471"/>
    </row>
    <row r="15" spans="1:8" s="150" customFormat="1" ht="69" customHeight="1">
      <c r="A15" s="475" t="s">
        <v>654</v>
      </c>
      <c r="B15" s="470"/>
      <c r="C15" s="470"/>
      <c r="D15" s="470"/>
      <c r="E15" s="470"/>
      <c r="F15" s="470"/>
      <c r="G15" s="470"/>
      <c r="H15" s="471"/>
    </row>
    <row r="16" spans="1:8" s="150" customFormat="1" ht="22.5" customHeight="1">
      <c r="A16" s="469" t="s">
        <v>655</v>
      </c>
      <c r="B16" s="470"/>
      <c r="C16" s="470"/>
      <c r="D16" s="470"/>
      <c r="E16" s="470"/>
      <c r="F16" s="470"/>
      <c r="G16" s="470"/>
      <c r="H16" s="471"/>
    </row>
    <row r="17" spans="1:8" s="150" customFormat="1" ht="67.5" customHeight="1">
      <c r="A17" s="475" t="s">
        <v>656</v>
      </c>
      <c r="B17" s="470"/>
      <c r="C17" s="470"/>
      <c r="D17" s="470"/>
      <c r="E17" s="470"/>
      <c r="F17" s="470"/>
      <c r="G17" s="470"/>
      <c r="H17" s="471"/>
    </row>
    <row r="18" spans="1:8" s="150" customFormat="1" ht="21.75" customHeight="1">
      <c r="A18" s="475" t="s">
        <v>657</v>
      </c>
      <c r="B18" s="470"/>
      <c r="C18" s="470"/>
      <c r="D18" s="470"/>
      <c r="E18" s="470"/>
      <c r="F18" s="470"/>
      <c r="G18" s="470"/>
      <c r="H18" s="471"/>
    </row>
    <row r="19" spans="1:8" s="150" customFormat="1" ht="177" customHeight="1">
      <c r="A19" s="475" t="s">
        <v>658</v>
      </c>
      <c r="B19" s="470"/>
      <c r="C19" s="470"/>
      <c r="D19" s="470"/>
      <c r="E19" s="470"/>
      <c r="F19" s="470"/>
      <c r="G19" s="470"/>
      <c r="H19" s="471"/>
    </row>
    <row r="20" spans="1:8" s="150" customFormat="1" ht="40.5" customHeight="1">
      <c r="A20" s="476" t="s">
        <v>659</v>
      </c>
      <c r="B20" s="470"/>
      <c r="C20" s="470"/>
      <c r="D20" s="470"/>
      <c r="E20" s="470"/>
      <c r="F20" s="470"/>
      <c r="G20" s="470"/>
      <c r="H20" s="471"/>
    </row>
    <row r="21" spans="1:8" s="150" customFormat="1" ht="84" customHeight="1" thickBot="1">
      <c r="A21" s="472" t="s">
        <v>660</v>
      </c>
      <c r="B21" s="473"/>
      <c r="C21" s="473"/>
      <c r="D21" s="473"/>
      <c r="E21" s="473"/>
      <c r="F21" s="473"/>
      <c r="G21" s="473"/>
      <c r="H21" s="474"/>
    </row>
    <row r="22" spans="1:8" s="150" customFormat="1" ht="96.75" customHeight="1" thickBot="1">
      <c r="A22" s="472" t="s">
        <v>661</v>
      </c>
      <c r="B22" s="473"/>
      <c r="C22" s="473"/>
      <c r="D22" s="473"/>
      <c r="E22" s="473"/>
      <c r="F22" s="473"/>
      <c r="G22" s="473"/>
      <c r="H22" s="474"/>
    </row>
    <row r="23" spans="1:8" s="150" customFormat="1" ht="49.5" customHeight="1" thickBot="1">
      <c r="A23" s="472" t="s">
        <v>662</v>
      </c>
      <c r="B23" s="473"/>
      <c r="C23" s="473"/>
      <c r="D23" s="473"/>
      <c r="E23" s="473"/>
      <c r="F23" s="473"/>
      <c r="G23" s="473"/>
      <c r="H23" s="474"/>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663</v>
      </c>
      <c r="C3" s="129" t="s">
        <v>663</v>
      </c>
      <c r="D3" s="129" t="s">
        <v>664</v>
      </c>
      <c r="E3" t="s">
        <v>665</v>
      </c>
    </row>
    <row r="4" spans="1:5">
      <c r="A4" s="128">
        <v>1</v>
      </c>
      <c r="B4" s="129" t="s">
        <v>1</v>
      </c>
      <c r="C4" s="129" t="s">
        <v>666</v>
      </c>
      <c r="D4" s="153" t="s">
        <v>667</v>
      </c>
      <c r="E4">
        <v>2022</v>
      </c>
    </row>
    <row r="5" spans="1:5">
      <c r="A5" s="128">
        <v>2</v>
      </c>
      <c r="B5" s="138" t="s">
        <v>668</v>
      </c>
      <c r="C5" s="132"/>
      <c r="D5" s="153" t="s">
        <v>669</v>
      </c>
      <c r="E5">
        <v>2023</v>
      </c>
    </row>
    <row r="6" spans="1:5">
      <c r="A6" s="128">
        <v>3</v>
      </c>
      <c r="B6" s="138" t="s">
        <v>670</v>
      </c>
      <c r="C6" s="132"/>
      <c r="D6" s="153" t="s">
        <v>438</v>
      </c>
      <c r="E6">
        <v>2024</v>
      </c>
    </row>
    <row r="7" spans="1:5">
      <c r="A7" s="128">
        <v>4</v>
      </c>
      <c r="B7" s="138" t="s">
        <v>671</v>
      </c>
      <c r="C7" s="132"/>
      <c r="D7" s="153" t="s">
        <v>672</v>
      </c>
      <c r="E7">
        <v>2025</v>
      </c>
    </row>
    <row r="8" spans="1:5">
      <c r="A8" s="128">
        <v>5</v>
      </c>
      <c r="B8" s="138" t="s">
        <v>673</v>
      </c>
      <c r="C8" s="132"/>
      <c r="D8" s="153" t="s">
        <v>674</v>
      </c>
      <c r="E8">
        <v>2026</v>
      </c>
    </row>
    <row r="9" spans="1:5">
      <c r="A9" s="128">
        <v>6</v>
      </c>
      <c r="B9" s="138" t="s">
        <v>675</v>
      </c>
      <c r="C9" s="132"/>
      <c r="D9" s="153" t="s">
        <v>676</v>
      </c>
      <c r="E9">
        <v>2027</v>
      </c>
    </row>
    <row r="10" spans="1:5">
      <c r="A10" s="128">
        <v>7</v>
      </c>
      <c r="B10" s="138" t="s">
        <v>677</v>
      </c>
      <c r="C10" s="132"/>
      <c r="D10" s="153" t="s">
        <v>678</v>
      </c>
      <c r="E10">
        <v>2028</v>
      </c>
    </row>
    <row r="11" spans="1:5">
      <c r="A11" s="128">
        <v>8</v>
      </c>
      <c r="B11" s="138" t="s">
        <v>679</v>
      </c>
      <c r="C11" s="132"/>
      <c r="D11" s="128"/>
      <c r="E11">
        <v>2029</v>
      </c>
    </row>
    <row r="12" spans="1:5">
      <c r="A12" s="128">
        <v>9</v>
      </c>
      <c r="B12" s="138" t="s">
        <v>680</v>
      </c>
      <c r="C12" s="132"/>
      <c r="D12" s="128"/>
      <c r="E12">
        <v>2030</v>
      </c>
    </row>
    <row r="13" spans="1:5">
      <c r="A13" s="128">
        <v>10</v>
      </c>
      <c r="B13" s="138" t="s">
        <v>681</v>
      </c>
      <c r="C13" s="132"/>
      <c r="D13" s="128"/>
      <c r="E13">
        <v>2031</v>
      </c>
    </row>
    <row r="14" spans="1:5">
      <c r="A14" s="128">
        <v>11</v>
      </c>
      <c r="B14" s="139" t="s">
        <v>682</v>
      </c>
      <c r="C14" s="132"/>
      <c r="D14" s="128"/>
      <c r="E14">
        <v>2032</v>
      </c>
    </row>
    <row r="15" spans="1:5">
      <c r="A15" s="128">
        <v>12</v>
      </c>
      <c r="B15" s="138" t="s">
        <v>683</v>
      </c>
      <c r="C15" s="132"/>
      <c r="D15" s="128"/>
      <c r="E15">
        <v>2033</v>
      </c>
    </row>
    <row r="16" spans="1:5">
      <c r="A16" s="128">
        <v>13</v>
      </c>
      <c r="B16" s="138" t="s">
        <v>684</v>
      </c>
      <c r="C16" s="132"/>
      <c r="D16" s="128"/>
      <c r="E16">
        <v>2034</v>
      </c>
    </row>
    <row r="17" spans="1:4">
      <c r="A17" s="128">
        <v>14</v>
      </c>
      <c r="B17" s="138" t="s">
        <v>685</v>
      </c>
      <c r="C17" s="132"/>
      <c r="D17" s="128"/>
    </row>
    <row r="18" spans="1:4">
      <c r="A18" s="128">
        <v>15</v>
      </c>
      <c r="B18" s="138" t="s">
        <v>686</v>
      </c>
      <c r="C18" s="132"/>
      <c r="D18" s="128"/>
    </row>
    <row r="19" spans="1:4">
      <c r="A19" s="128">
        <v>16</v>
      </c>
      <c r="B19" s="138" t="s">
        <v>687</v>
      </c>
      <c r="C19" s="132"/>
      <c r="D19" s="128"/>
    </row>
    <row r="20" spans="1:4">
      <c r="A20" s="128">
        <v>17</v>
      </c>
      <c r="B20" s="138" t="s">
        <v>688</v>
      </c>
      <c r="C20" s="132"/>
      <c r="D20" s="128"/>
    </row>
    <row r="21" spans="1:4">
      <c r="A21" s="128">
        <v>18</v>
      </c>
      <c r="B21" s="138" t="s">
        <v>689</v>
      </c>
      <c r="C21" s="132"/>
      <c r="D21" s="128"/>
    </row>
    <row r="22" spans="1:4">
      <c r="A22" s="128">
        <v>19</v>
      </c>
      <c r="B22" s="138" t="s">
        <v>690</v>
      </c>
      <c r="C22" s="132"/>
      <c r="D22" s="128"/>
    </row>
    <row r="23" spans="1:4">
      <c r="A23" s="128"/>
      <c r="B23" s="138" t="s">
        <v>691</v>
      </c>
      <c r="C23" s="132"/>
      <c r="D23" s="128"/>
    </row>
    <row r="24" spans="1:4">
      <c r="A24" s="128"/>
      <c r="B24" s="138" t="s">
        <v>692</v>
      </c>
      <c r="C24" s="132"/>
      <c r="D24" s="128"/>
    </row>
    <row r="25" spans="1:4">
      <c r="A25" s="128"/>
      <c r="B25" s="138" t="s">
        <v>693</v>
      </c>
      <c r="C25" s="128"/>
      <c r="D25" s="128"/>
    </row>
    <row r="26" spans="1:4">
      <c r="A26" s="128"/>
      <c r="B26" s="138" t="s">
        <v>694</v>
      </c>
      <c r="D26" s="128"/>
    </row>
    <row r="27" spans="1:4" ht="18.75">
      <c r="A27" s="128"/>
      <c r="B27" s="138" t="s">
        <v>695</v>
      </c>
      <c r="D27" s="133" t="s">
        <v>445</v>
      </c>
    </row>
    <row r="28" spans="1:4" ht="18.75">
      <c r="A28" s="128"/>
      <c r="B28" s="138" t="s">
        <v>696</v>
      </c>
      <c r="C28" s="133" t="s">
        <v>697</v>
      </c>
      <c r="D28" s="133" t="s">
        <v>698</v>
      </c>
    </row>
    <row r="29" spans="1:4">
      <c r="A29" s="128"/>
      <c r="B29" s="138" t="s">
        <v>699</v>
      </c>
      <c r="C29" s="128"/>
      <c r="D29" s="128" t="s">
        <v>700</v>
      </c>
    </row>
    <row r="30" spans="1:4">
      <c r="A30" s="128"/>
      <c r="B30" s="138" t="s">
        <v>701</v>
      </c>
      <c r="C30" s="128"/>
      <c r="D30" s="128"/>
    </row>
    <row r="31" spans="1:4">
      <c r="A31" s="128"/>
      <c r="B31" s="138" t="s">
        <v>702</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defaultColWidth="11.42578125" defaultRowHeight="15"/>
  <cols>
    <col min="1" max="1" width="3.42578125" customWidth="1"/>
    <col min="2" max="3" width="26.7109375" customWidth="1"/>
    <col min="4" max="4" width="60.5703125" customWidth="1"/>
  </cols>
  <sheetData>
    <row r="2" spans="2:4">
      <c r="B2" s="489" t="s">
        <v>703</v>
      </c>
      <c r="C2" s="489"/>
      <c r="D2" s="489"/>
    </row>
    <row r="4" spans="2:4">
      <c r="B4" s="146" t="s">
        <v>704</v>
      </c>
      <c r="C4" s="146" t="s">
        <v>705</v>
      </c>
      <c r="D4" s="146" t="s">
        <v>706</v>
      </c>
    </row>
    <row r="5" spans="2:4">
      <c r="B5" s="148" t="s">
        <v>707</v>
      </c>
      <c r="C5" s="147" t="s">
        <v>708</v>
      </c>
      <c r="D5" s="149" t="s">
        <v>709</v>
      </c>
    </row>
    <row r="6" spans="2:4">
      <c r="B6" s="148" t="s">
        <v>710</v>
      </c>
      <c r="C6" s="147">
        <v>40961</v>
      </c>
      <c r="D6" s="149" t="s">
        <v>711</v>
      </c>
    </row>
    <row r="7" spans="2:4">
      <c r="B7" s="148" t="s">
        <v>712</v>
      </c>
      <c r="C7" s="147">
        <v>42093</v>
      </c>
      <c r="D7" s="149" t="s">
        <v>711</v>
      </c>
    </row>
    <row r="8" spans="2:4">
      <c r="B8" s="148" t="s">
        <v>713</v>
      </c>
      <c r="C8" s="147">
        <v>43630</v>
      </c>
      <c r="D8" s="149" t="s">
        <v>711</v>
      </c>
    </row>
    <row r="9" spans="2:4" ht="33.75">
      <c r="B9" s="148" t="s">
        <v>714</v>
      </c>
      <c r="C9" s="147">
        <v>45889</v>
      </c>
      <c r="D9" s="149" t="s">
        <v>715</v>
      </c>
    </row>
    <row r="19" spans="2:4" ht="36" customHeight="1">
      <c r="B19" s="490"/>
      <c r="C19" s="491"/>
      <c r="D19" s="491"/>
    </row>
  </sheetData>
  <mergeCells count="2">
    <mergeCell ref="B2:D2"/>
    <mergeCell ref="B19:D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2062-F90C-4C3C-817C-3B8D126AE99E}">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A27" zoomScale="70" zoomScaleNormal="70" workbookViewId="0">
      <selection activeCell="L29" sqref="L29:R29"/>
    </sheetView>
  </sheetViews>
  <sheetFormatPr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362" t="str">
        <f>IFERROR(VLOOKUP(PROCES,'Objetivos procesos '!C3:E28,3,FALSE)," ")</f>
        <v>Santiago Londoño Correa</v>
      </c>
      <c r="G16" s="363"/>
      <c r="H16" s="363"/>
      <c r="I16" s="363"/>
      <c r="J16" s="363"/>
      <c r="K16" s="363"/>
      <c r="L16" s="363"/>
      <c r="M16" s="363"/>
      <c r="N16" s="363"/>
      <c r="O16" s="363"/>
      <c r="P16" s="363"/>
      <c r="Q16" s="363"/>
      <c r="R16" s="363"/>
      <c r="S16" s="363"/>
      <c r="T16" s="363"/>
      <c r="U16" s="363"/>
      <c r="V16" s="363"/>
      <c r="W16" s="364"/>
      <c r="X16" s="6"/>
    </row>
    <row r="17" spans="2:24" ht="59.25" customHeight="1">
      <c r="B17" s="344" t="s">
        <v>437</v>
      </c>
      <c r="C17" s="345"/>
      <c r="D17" s="345"/>
      <c r="E17" s="345"/>
      <c r="F17" s="373" t="s">
        <v>438</v>
      </c>
      <c r="G17" s="374"/>
      <c r="H17" s="374"/>
      <c r="I17" s="374"/>
      <c r="J17" s="374"/>
      <c r="K17" s="374"/>
      <c r="L17" s="374"/>
      <c r="M17" s="374"/>
      <c r="N17" s="374"/>
      <c r="O17" s="374"/>
      <c r="P17" s="374"/>
      <c r="Q17" s="374"/>
      <c r="R17" s="374"/>
      <c r="S17" s="374"/>
      <c r="T17" s="374"/>
      <c r="U17" s="374"/>
      <c r="V17" s="374"/>
      <c r="W17" s="375"/>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31" t="s">
        <v>441</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443</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448</v>
      </c>
      <c r="H24" s="371"/>
      <c r="I24" s="371"/>
      <c r="J24" s="371"/>
      <c r="K24" s="371"/>
      <c r="L24" s="108"/>
      <c r="M24" s="372" t="s">
        <v>449</v>
      </c>
      <c r="N24" s="372"/>
      <c r="O24" s="372"/>
      <c r="P24" s="372"/>
      <c r="Q24" s="380" t="s">
        <v>450</v>
      </c>
      <c r="R24" s="381"/>
      <c r="S24" s="381"/>
      <c r="T24" s="381"/>
      <c r="U24" s="381"/>
      <c r="V24" s="381"/>
      <c r="W24" s="382"/>
    </row>
    <row r="25" spans="2:24" ht="89.25" customHeight="1">
      <c r="B25" s="365"/>
      <c r="C25" s="366"/>
      <c r="D25" s="366"/>
      <c r="E25" s="369" t="s">
        <v>451</v>
      </c>
      <c r="F25" s="370"/>
      <c r="G25" s="394" t="s">
        <v>452</v>
      </c>
      <c r="H25" s="394"/>
      <c r="I25" s="394"/>
      <c r="J25" s="394"/>
      <c r="K25" s="394"/>
      <c r="L25" s="109"/>
      <c r="M25" s="352" t="s">
        <v>449</v>
      </c>
      <c r="N25" s="353"/>
      <c r="O25" s="353"/>
      <c r="P25" s="354"/>
      <c r="Q25" s="380" t="s">
        <v>450</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141" customHeight="1">
      <c r="B27" s="366" t="s">
        <v>453</v>
      </c>
      <c r="C27" s="366"/>
      <c r="D27" s="366"/>
      <c r="E27" s="398" t="s">
        <v>454</v>
      </c>
      <c r="F27" s="399"/>
      <c r="G27" s="399"/>
      <c r="H27" s="399"/>
      <c r="I27" s="399"/>
      <c r="J27" s="399"/>
      <c r="K27" s="399"/>
      <c r="L27" s="399"/>
      <c r="M27" s="399"/>
      <c r="N27" s="399"/>
      <c r="O27" s="399"/>
      <c r="P27" s="399"/>
      <c r="Q27" s="399"/>
      <c r="R27" s="399"/>
      <c r="S27" s="399"/>
      <c r="T27" s="399"/>
      <c r="U27" s="399"/>
      <c r="V27" s="399"/>
      <c r="W27" s="40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32.25" customHeight="1">
      <c r="B29" s="401" t="s">
        <v>455</v>
      </c>
      <c r="C29" s="402"/>
      <c r="D29" s="402"/>
      <c r="E29" s="402"/>
      <c r="F29" s="403"/>
      <c r="G29" s="404" t="s">
        <v>14</v>
      </c>
      <c r="H29" s="405"/>
      <c r="I29" s="372" t="s">
        <v>456</v>
      </c>
      <c r="J29" s="372"/>
      <c r="K29" s="372"/>
      <c r="L29" s="349" t="s">
        <v>457</v>
      </c>
      <c r="M29" s="350"/>
      <c r="N29" s="350"/>
      <c r="O29" s="350"/>
      <c r="P29" s="350"/>
      <c r="Q29" s="350"/>
      <c r="R29" s="351"/>
      <c r="S29" s="397" t="s">
        <v>458</v>
      </c>
      <c r="T29" s="397"/>
      <c r="U29" s="435">
        <v>0.85</v>
      </c>
      <c r="V29" s="436"/>
      <c r="W29" s="437"/>
    </row>
    <row r="30" spans="2:24" ht="62.25" customHeight="1">
      <c r="B30" s="406" t="s">
        <v>459</v>
      </c>
      <c r="C30" s="347"/>
      <c r="D30" s="348"/>
      <c r="E30" s="407" t="s">
        <v>13</v>
      </c>
      <c r="F30" s="408"/>
      <c r="G30" s="346" t="s">
        <v>460</v>
      </c>
      <c r="H30" s="347"/>
      <c r="I30" s="348"/>
      <c r="J30" s="409">
        <v>0.85</v>
      </c>
      <c r="K30" s="410"/>
      <c r="L30" s="346" t="s">
        <v>461</v>
      </c>
      <c r="M30" s="347"/>
      <c r="N30" s="347"/>
      <c r="O30" s="348"/>
      <c r="P30" s="383" t="s">
        <v>462</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463</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464</v>
      </c>
      <c r="C34" s="412"/>
      <c r="D34" s="412"/>
      <c r="E34" s="158" t="s">
        <v>465</v>
      </c>
      <c r="F34" s="158" t="s">
        <v>466</v>
      </c>
      <c r="G34" s="159" t="s">
        <v>467</v>
      </c>
      <c r="H34" s="145" t="s">
        <v>468</v>
      </c>
      <c r="I34" s="160" t="s">
        <v>469</v>
      </c>
      <c r="J34" s="158" t="s">
        <v>470</v>
      </c>
      <c r="K34" s="159" t="s">
        <v>471</v>
      </c>
      <c r="L34" s="145" t="s">
        <v>472</v>
      </c>
      <c r="M34" s="145" t="s">
        <v>473</v>
      </c>
      <c r="N34" s="160" t="s">
        <v>474</v>
      </c>
      <c r="O34" s="158" t="s">
        <v>475</v>
      </c>
      <c r="P34" s="159" t="s">
        <v>476</v>
      </c>
      <c r="Q34" s="145" t="s">
        <v>477</v>
      </c>
      <c r="R34" s="160" t="s">
        <v>478</v>
      </c>
      <c r="S34" s="158" t="s">
        <v>479</v>
      </c>
      <c r="T34" s="159" t="s">
        <v>480</v>
      </c>
      <c r="U34" s="145" t="s">
        <v>481</v>
      </c>
      <c r="V34" s="145" t="s">
        <v>482</v>
      </c>
      <c r="W34" s="145" t="s">
        <v>483</v>
      </c>
    </row>
    <row r="35" spans="2:23" s="8" customFormat="1" ht="20.25" customHeight="1">
      <c r="B35" s="438" t="s">
        <v>484</v>
      </c>
      <c r="C35" s="439"/>
      <c r="D35" s="439"/>
      <c r="E35" s="110">
        <f>'Hoja de Registro-1'!C8</f>
        <v>68</v>
      </c>
      <c r="F35" s="110">
        <f>'Hoja de Registro-1'!D8</f>
        <v>85</v>
      </c>
      <c r="G35" s="111">
        <f>'Hoja de Registro-1'!E8</f>
        <v>100</v>
      </c>
      <c r="H35" s="112">
        <f>+IFERROR(SUM(E35:G35),"")</f>
        <v>253</v>
      </c>
      <c r="I35" s="113">
        <f>'Hoja de Registro-1'!H8</f>
        <v>0</v>
      </c>
      <c r="J35" s="113">
        <f>'Hoja de Registro-1'!I8</f>
        <v>0</v>
      </c>
      <c r="K35" s="113">
        <f>'Hoja de Registro-1'!J8</f>
        <v>0</v>
      </c>
      <c r="L35" s="112">
        <f>+IFERROR(SUM(I35:K35),"")</f>
        <v>0</v>
      </c>
      <c r="M35" s="112">
        <f>IFERROR(SUM(E35:G35,I35:K35),"")</f>
        <v>253</v>
      </c>
      <c r="N35" s="113">
        <f>'Hoja de Registro-1'!M8</f>
        <v>0</v>
      </c>
      <c r="O35" s="113">
        <f>'Hoja de Registro-1'!N8</f>
        <v>0</v>
      </c>
      <c r="P35" s="113">
        <f>'Hoja de Registro-1'!O8</f>
        <v>0</v>
      </c>
      <c r="Q35" s="112">
        <f>+IFERROR(SUM(N35:P35),"")</f>
        <v>0</v>
      </c>
      <c r="R35" s="113">
        <f>'Hoja de Registro-1'!R8</f>
        <v>0</v>
      </c>
      <c r="S35" s="113">
        <f>'Hoja de Registro-1'!S8</f>
        <v>0</v>
      </c>
      <c r="T35" s="113">
        <f>'Hoja de Registro-1'!T8</f>
        <v>0</v>
      </c>
      <c r="U35" s="112">
        <f>+IFERROR(SUM(R35:T35),"")</f>
        <v>0</v>
      </c>
      <c r="V35" s="112">
        <f>IFERROR(SUM(N35:P35,R35:T35),"")</f>
        <v>0</v>
      </c>
      <c r="W35" s="131">
        <f>IF(SUM(E35,F35,G35,I35,J35,K35,N35,O35,P35,R35,S35,T35)=0,"",SUM(E35,F35,G35,I35,J35,K35,N35,O35,P35,R35,S35,T35))</f>
        <v>253</v>
      </c>
    </row>
    <row r="36" spans="2:23" s="8" customFormat="1" ht="20.25" customHeight="1">
      <c r="B36" s="438" t="s">
        <v>485</v>
      </c>
      <c r="C36" s="439"/>
      <c r="D36" s="439"/>
      <c r="E36" s="205">
        <f>'Hoja de Registro-1'!C9</f>
        <v>152</v>
      </c>
      <c r="F36" s="205">
        <f>'Hoja de Registro-1'!D9</f>
        <v>125</v>
      </c>
      <c r="G36" s="206">
        <f>'Hoja de Registro-1'!E9</f>
        <v>79</v>
      </c>
      <c r="H36" s="112">
        <f>+IFERROR(SUM(E36:G36),"")</f>
        <v>356</v>
      </c>
      <c r="I36" s="113">
        <f>'Hoja de Registro-1'!H9</f>
        <v>0</v>
      </c>
      <c r="J36" s="113">
        <f>'Hoja de Registro-1'!I9</f>
        <v>0</v>
      </c>
      <c r="K36" s="113">
        <f>'Hoja de Registro-1'!J9</f>
        <v>0</v>
      </c>
      <c r="L36" s="112">
        <f>+IFERROR(SUM(I36:K36),"")</f>
        <v>0</v>
      </c>
      <c r="M36" s="112">
        <f>IFERROR(SUM(E36:G36,I36:K36),"")</f>
        <v>356</v>
      </c>
      <c r="N36" s="113">
        <f>'Hoja de Registro-1'!M9</f>
        <v>0</v>
      </c>
      <c r="O36" s="113">
        <f>'Hoja de Registro-1'!N9</f>
        <v>0</v>
      </c>
      <c r="P36" s="113">
        <f>'Hoja de Registro-1'!O9</f>
        <v>0</v>
      </c>
      <c r="Q36" s="112">
        <f>+IFERROR(SUM(N36:P36),"")</f>
        <v>0</v>
      </c>
      <c r="R36" s="113">
        <f>'Hoja de Registro-1'!R9</f>
        <v>0</v>
      </c>
      <c r="S36" s="113">
        <f>'Hoja de Registro-1'!S9</f>
        <v>0</v>
      </c>
      <c r="T36" s="113">
        <f>'Hoja de Registro-1'!T9</f>
        <v>0</v>
      </c>
      <c r="U36" s="112">
        <f>+IFERROR(SUM(R36:T36),"")</f>
        <v>0</v>
      </c>
      <c r="V36" s="112">
        <f>IFERROR(SUM(N36:P36,R36:T36),"")</f>
        <v>0</v>
      </c>
      <c r="W36" s="131">
        <f>IF(SUM(E36,F36,G36,I36,J36,K36,N36,O36,P36,R36,S36,T36)=0,"",SUM(E36,F36,G36,I36,J36,K36,N36,O36,P36,R36,S36,T36))</f>
        <v>356</v>
      </c>
    </row>
    <row r="37" spans="2:23" s="9" customFormat="1" ht="21" customHeight="1">
      <c r="B37" s="292" t="s">
        <v>486</v>
      </c>
      <c r="C37" s="293"/>
      <c r="D37" s="293"/>
      <c r="E37" s="155">
        <f>IF($E$23="DESCENDENTE","",IF($E$23&lt;&gt;"ASCENDENTE","",IFERROR(E35/E36,"")))</f>
        <v>0.44736842105263158</v>
      </c>
      <c r="F37" s="155">
        <f t="shared" ref="F37:W37" si="0">IF($E$23="DESCENDENTE","",IF($E$23&lt;&gt;"ASCENDENTE","",IFERROR(F35/F36,"")))</f>
        <v>0.68</v>
      </c>
      <c r="G37" s="156">
        <f t="shared" si="0"/>
        <v>1.2658227848101267</v>
      </c>
      <c r="H37" s="130">
        <f t="shared" si="0"/>
        <v>0.7106741573033708</v>
      </c>
      <c r="I37" s="117" t="str">
        <f t="shared" si="0"/>
        <v/>
      </c>
      <c r="J37" s="114" t="str">
        <f t="shared" si="0"/>
        <v/>
      </c>
      <c r="K37" s="115" t="str">
        <f t="shared" si="0"/>
        <v/>
      </c>
      <c r="L37" s="130" t="str">
        <f t="shared" si="0"/>
        <v/>
      </c>
      <c r="M37" s="130">
        <f t="shared" si="0"/>
        <v>0.7106741573033708</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0.7106741573033708</v>
      </c>
    </row>
    <row r="38" spans="2:23" s="9" customFormat="1" ht="21" customHeight="1">
      <c r="B38" s="292" t="s">
        <v>487</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488</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489</v>
      </c>
      <c r="C40" s="293"/>
      <c r="D40" s="293"/>
      <c r="E40" s="114">
        <f>IF($J$30="","",$J$30)</f>
        <v>0.85</v>
      </c>
      <c r="F40" s="114">
        <f t="shared" ref="F40:G40" si="2">IF($J$30="","",$J$30)</f>
        <v>0.85</v>
      </c>
      <c r="G40" s="115">
        <f t="shared" si="2"/>
        <v>0.85</v>
      </c>
      <c r="H40" s="130">
        <f>IF($J$30="","",$J$30)</f>
        <v>0.85</v>
      </c>
      <c r="I40" s="114">
        <f>IF($J$30="","",$J$30)</f>
        <v>0.85</v>
      </c>
      <c r="J40" s="114">
        <f t="shared" ref="J40:K40" si="3">IF($J$30="","",$J$30)</f>
        <v>0.85</v>
      </c>
      <c r="K40" s="114">
        <f t="shared" si="3"/>
        <v>0.85</v>
      </c>
      <c r="L40" s="130">
        <f>IF($J$30="","",$J$30)</f>
        <v>0.85</v>
      </c>
      <c r="M40" s="130">
        <f>IF($J$30="","",$J$30)</f>
        <v>0.85</v>
      </c>
      <c r="N40" s="117">
        <f t="shared" ref="N40:O40" si="4">IF($J$30="","",$J$30)</f>
        <v>0.85</v>
      </c>
      <c r="O40" s="114">
        <f t="shared" si="4"/>
        <v>0.85</v>
      </c>
      <c r="P40" s="115">
        <f>IF($J$30="","",$J$30)</f>
        <v>0.85</v>
      </c>
      <c r="Q40" s="130">
        <f>IF($J$30="","",$J$30)</f>
        <v>0.85</v>
      </c>
      <c r="R40" s="114">
        <f t="shared" ref="R40:S40" si="5">IF($J$30="","",$J$30)</f>
        <v>0.85</v>
      </c>
      <c r="S40" s="114">
        <f t="shared" si="5"/>
        <v>0.85</v>
      </c>
      <c r="T40" s="115">
        <f>IF($J$30="","",$J$30)</f>
        <v>0.85</v>
      </c>
      <c r="U40" s="130">
        <f>IF($J$30="","",$J$30)</f>
        <v>0.85</v>
      </c>
      <c r="V40" s="130">
        <f>IF($J$30="","",$J$30)</f>
        <v>0.85</v>
      </c>
      <c r="W40" s="130">
        <f>IF($J$30="","",$J$30)</f>
        <v>0.85</v>
      </c>
    </row>
    <row r="41" spans="2:23" s="9" customFormat="1" ht="27.75" customHeight="1" thickBot="1">
      <c r="B41" s="395" t="s">
        <v>490</v>
      </c>
      <c r="C41" s="396"/>
      <c r="D41" s="396"/>
      <c r="E41" s="207">
        <f>(IFERROR((E35/E36)/E40,""))</f>
        <v>0.52631578947368418</v>
      </c>
      <c r="F41" s="207">
        <f t="shared" ref="F41:G41" si="6">(IFERROR((F35/F36)/F40,""))</f>
        <v>0.8</v>
      </c>
      <c r="G41" s="208">
        <f t="shared" si="6"/>
        <v>1.4892032762472078</v>
      </c>
      <c r="H41" s="116">
        <f>(IFERROR((H35/H36)/H40,""))</f>
        <v>0.83608724388631861</v>
      </c>
      <c r="I41" s="209" t="str">
        <f>(IFERROR((I35/I36)/I40,""))</f>
        <v/>
      </c>
      <c r="J41" s="207" t="str">
        <f>(IFERROR((J35/J36)/J40,""))</f>
        <v/>
      </c>
      <c r="K41" s="208" t="str">
        <f>(IFERROR((K35/K36)/K40,""))</f>
        <v/>
      </c>
      <c r="L41" s="116" t="str">
        <f t="shared" ref="L41:W41" si="7">(IFERROR((L35/L36)/L40,""))</f>
        <v/>
      </c>
      <c r="M41" s="116">
        <f t="shared" si="7"/>
        <v>0.83608724388631861</v>
      </c>
      <c r="N41" s="209" t="str">
        <f>(IFERROR((N35/N36)/N40,""))</f>
        <v/>
      </c>
      <c r="O41" s="207" t="str">
        <f t="shared" si="7"/>
        <v/>
      </c>
      <c r="P41" s="208" t="str">
        <f t="shared" si="7"/>
        <v/>
      </c>
      <c r="Q41" s="116" t="str">
        <f t="shared" si="7"/>
        <v/>
      </c>
      <c r="R41" s="209" t="str">
        <f t="shared" si="7"/>
        <v/>
      </c>
      <c r="S41" s="207" t="str">
        <f t="shared" si="7"/>
        <v/>
      </c>
      <c r="T41" s="208" t="str">
        <f t="shared" si="7"/>
        <v/>
      </c>
      <c r="U41" s="116" t="str">
        <f t="shared" si="7"/>
        <v/>
      </c>
      <c r="V41" s="116" t="str">
        <f t="shared" si="7"/>
        <v/>
      </c>
      <c r="W41" s="116">
        <f t="shared" si="7"/>
        <v>0.83608724388631861</v>
      </c>
    </row>
    <row r="42" spans="2:23" s="9" customFormat="1" ht="32.25" hidden="1" customHeight="1" thickBot="1">
      <c r="B42" s="392" t="s">
        <v>491</v>
      </c>
      <c r="C42" s="393"/>
      <c r="D42" s="393"/>
      <c r="E42" s="155" t="str">
        <f>(IFERROR((#REF!/E35)/E40,""))</f>
        <v/>
      </c>
      <c r="F42" s="155">
        <f t="shared" ref="F42:W42" si="8">(IFERROR((F35/F36)/F40,""))</f>
        <v>0.8</v>
      </c>
      <c r="G42" s="156">
        <f t="shared" si="8"/>
        <v>1.4892032762472078</v>
      </c>
      <c r="H42" s="154">
        <f t="shared" si="8"/>
        <v>0.83608724388631861</v>
      </c>
      <c r="I42" s="157" t="str">
        <f t="shared" si="8"/>
        <v/>
      </c>
      <c r="J42" s="155" t="str">
        <f t="shared" si="8"/>
        <v/>
      </c>
      <c r="K42" s="156" t="str">
        <f t="shared" si="8"/>
        <v/>
      </c>
      <c r="L42" s="154" t="str">
        <f t="shared" si="8"/>
        <v/>
      </c>
      <c r="M42" s="154">
        <f t="shared" si="8"/>
        <v>0.83608724388631861</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0.83608724388631861</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492</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296" t="s">
        <v>493</v>
      </c>
      <c r="O46" s="297"/>
      <c r="P46" s="297"/>
      <c r="Q46" s="297"/>
      <c r="R46" s="297"/>
      <c r="S46" s="297"/>
      <c r="T46" s="297"/>
      <c r="U46" s="297"/>
      <c r="V46" s="297"/>
      <c r="W46" s="298"/>
    </row>
    <row r="47" spans="2:23" ht="23.25" customHeight="1">
      <c r="B47" s="121"/>
      <c r="C47" s="106"/>
      <c r="D47" s="106"/>
      <c r="E47" s="106"/>
      <c r="F47" s="106"/>
      <c r="G47" s="106"/>
      <c r="H47" s="106"/>
      <c r="I47" s="106"/>
      <c r="J47" s="106"/>
      <c r="K47" s="106"/>
      <c r="L47" s="122"/>
      <c r="M47" s="106"/>
      <c r="N47" s="299"/>
      <c r="O47" s="300"/>
      <c r="P47" s="300"/>
      <c r="Q47" s="300"/>
      <c r="R47" s="300"/>
      <c r="S47" s="300"/>
      <c r="T47" s="300"/>
      <c r="U47" s="300"/>
      <c r="V47" s="300"/>
      <c r="W47" s="301"/>
    </row>
    <row r="48" spans="2:23" ht="23.25" customHeight="1">
      <c r="B48" s="121"/>
      <c r="C48" s="106"/>
      <c r="D48" s="106"/>
      <c r="E48" s="106"/>
      <c r="F48" s="106"/>
      <c r="G48" s="106"/>
      <c r="H48" s="106"/>
      <c r="I48" s="106"/>
      <c r="J48" s="106"/>
      <c r="K48" s="106"/>
      <c r="L48" s="122"/>
      <c r="M48" s="106"/>
      <c r="N48" s="302"/>
      <c r="O48" s="303"/>
      <c r="P48" s="303"/>
      <c r="Q48" s="303"/>
      <c r="R48" s="303"/>
      <c r="S48" s="303"/>
      <c r="T48" s="303"/>
      <c r="U48" s="303"/>
      <c r="V48" s="303"/>
      <c r="W48" s="304"/>
    </row>
    <row r="49" spans="2:23" ht="23.25" customHeight="1">
      <c r="B49" s="121"/>
      <c r="C49" s="106"/>
      <c r="D49" s="106"/>
      <c r="E49" s="106"/>
      <c r="F49" s="106"/>
      <c r="G49" s="106"/>
      <c r="H49" s="106"/>
      <c r="I49" s="106"/>
      <c r="J49" s="106"/>
      <c r="K49" s="106"/>
      <c r="L49" s="122"/>
      <c r="M49" s="106"/>
      <c r="N49" s="296" t="s">
        <v>494</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495</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496</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497</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498</v>
      </c>
      <c r="O58" s="307"/>
      <c r="P58" s="307"/>
      <c r="Q58" s="308"/>
      <c r="R58" s="315" t="s">
        <v>499</v>
      </c>
      <c r="S58" s="315"/>
      <c r="T58" s="331" t="s">
        <v>500</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501</v>
      </c>
      <c r="O60" s="307"/>
      <c r="P60" s="307"/>
      <c r="Q60" s="308"/>
      <c r="R60" s="317" t="s">
        <v>499</v>
      </c>
      <c r="S60" s="317"/>
      <c r="T60" s="331" t="s">
        <v>500</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502</v>
      </c>
      <c r="C64" s="295"/>
      <c r="D64" s="295"/>
      <c r="E64" s="295"/>
      <c r="F64" s="295"/>
      <c r="G64" s="295"/>
      <c r="H64" s="295"/>
      <c r="I64" s="295"/>
      <c r="J64" s="295"/>
      <c r="K64" s="295"/>
      <c r="L64" s="295"/>
      <c r="O64" s="10"/>
      <c r="P64" s="10"/>
    </row>
    <row r="65" spans="2:23">
      <c r="B65" s="10" t="s">
        <v>502</v>
      </c>
      <c r="O65" s="10"/>
      <c r="P65" s="10"/>
    </row>
    <row r="66" spans="2:23">
      <c r="B66" s="12" t="s">
        <v>503</v>
      </c>
      <c r="F66" s="12" t="s">
        <v>504</v>
      </c>
      <c r="G66" s="12" t="s">
        <v>505</v>
      </c>
      <c r="H66" s="12" t="s">
        <v>506</v>
      </c>
      <c r="I66" s="12" t="s">
        <v>507</v>
      </c>
      <c r="J66" s="12" t="s">
        <v>508</v>
      </c>
      <c r="O66" s="10"/>
      <c r="P66" s="10"/>
      <c r="Q66" s="10"/>
      <c r="R66" s="10"/>
      <c r="S66" s="10"/>
      <c r="T66" s="10"/>
      <c r="U66" s="10"/>
      <c r="V66" s="10"/>
      <c r="W66" s="10"/>
    </row>
    <row r="67" spans="2:23">
      <c r="B67" s="12" t="s">
        <v>502</v>
      </c>
      <c r="F67" s="13">
        <f>+H37</f>
        <v>0.7106741573033708</v>
      </c>
      <c r="G67" s="13" t="str">
        <f>+L37</f>
        <v/>
      </c>
      <c r="H67" s="13" t="str">
        <f>+Q37</f>
        <v/>
      </c>
      <c r="I67" s="13" t="str">
        <f>+U37</f>
        <v/>
      </c>
      <c r="J67" s="13">
        <f>+W37</f>
        <v>0.7106741573033708</v>
      </c>
      <c r="N67" s="14"/>
      <c r="O67" s="15"/>
      <c r="P67" s="15"/>
      <c r="Q67" s="15"/>
      <c r="R67" s="15"/>
      <c r="S67" s="10"/>
      <c r="T67" s="10"/>
      <c r="U67" s="10"/>
      <c r="V67" s="10"/>
      <c r="W67" s="10"/>
    </row>
    <row r="68" spans="2:23" hidden="1">
      <c r="F68" s="14">
        <f>+H40</f>
        <v>0.85</v>
      </c>
      <c r="G68" s="14">
        <f>+L40</f>
        <v>0.85</v>
      </c>
      <c r="H68" s="14">
        <f>+Q40</f>
        <v>0.85</v>
      </c>
      <c r="I68" s="14">
        <f>+U40</f>
        <v>0.85</v>
      </c>
      <c r="J68" s="14">
        <f>+W40</f>
        <v>0.85</v>
      </c>
      <c r="K68" s="14"/>
      <c r="L68" s="14"/>
      <c r="M68" s="14"/>
      <c r="O68" s="10"/>
      <c r="P68" s="10"/>
      <c r="Q68" s="10"/>
      <c r="R68" s="10"/>
      <c r="S68" s="10"/>
      <c r="T68" s="10"/>
      <c r="U68" s="10"/>
      <c r="V68" s="10"/>
      <c r="W68" s="10"/>
    </row>
    <row r="69" spans="2:23" hidden="1">
      <c r="F69" s="13">
        <f>+H41</f>
        <v>0.83608724388631861</v>
      </c>
      <c r="G69" s="13" t="str">
        <f>+L41</f>
        <v/>
      </c>
      <c r="H69" s="13" t="str">
        <f>+Q41</f>
        <v/>
      </c>
      <c r="I69" s="13" t="str">
        <f>+U41</f>
        <v/>
      </c>
      <c r="J69" s="13">
        <f>+W41</f>
        <v>0.83608724388631861</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1:G41">
    <cfRule type="cellIs" dxfId="50" priority="1" stopIfTrue="1" operator="between">
      <formula>0.76</formula>
      <formula>10</formula>
    </cfRule>
    <cfRule type="cellIs" dxfId="49" priority="2" stopIfTrue="1" operator="between">
      <formula>0.5</formula>
      <formula>0.759</formula>
    </cfRule>
    <cfRule type="cellIs" dxfId="48" priority="3" stopIfTrue="1" operator="between">
      <formula>0</formula>
      <formula>0.499</formula>
    </cfRule>
  </conditionalFormatting>
  <conditionalFormatting sqref="E37:W37">
    <cfRule type="cellIs" dxfId="47" priority="7" stopIfTrue="1" operator="between">
      <formula>0.76</formula>
      <formula>10</formula>
    </cfRule>
    <cfRule type="cellIs" dxfId="46" priority="8" stopIfTrue="1" operator="between">
      <formula>0.5</formula>
      <formula>0.759</formula>
    </cfRule>
    <cfRule type="cellIs" dxfId="45" priority="9" stopIfTrue="1" operator="between">
      <formula>0</formula>
      <formula>0.499</formula>
    </cfRule>
  </conditionalFormatting>
  <conditionalFormatting sqref="E38:W39">
    <cfRule type="containsBlanks" priority="10" stopIfTrue="1">
      <formula>LEN(TRIM(E38))=0</formula>
    </cfRule>
    <cfRule type="cellIs" dxfId="44" priority="11" stopIfTrue="1" operator="greaterThanOrEqual">
      <formula>0.1</formula>
    </cfRule>
    <cfRule type="cellIs" dxfId="43" priority="12" stopIfTrue="1" operator="between">
      <formula>0.0301</formula>
      <formula>0.9999</formula>
    </cfRule>
    <cfRule type="cellIs" dxfId="42" priority="13" stopIfTrue="1" operator="between">
      <formula>0</formula>
      <formula>0.03</formula>
    </cfRule>
  </conditionalFormatting>
  <conditionalFormatting sqref="E42:W42">
    <cfRule type="cellIs" dxfId="41" priority="156" stopIfTrue="1" operator="between">
      <formula>0.76</formula>
      <formula>10</formula>
    </cfRule>
    <cfRule type="cellIs" dxfId="40" priority="157" stopIfTrue="1" operator="between">
      <formula>0.5</formula>
      <formula>0.759</formula>
    </cfRule>
    <cfRule type="cellIs" dxfId="39" priority="158" stopIfTrue="1" operator="between">
      <formula>0</formula>
      <formula>0.499</formula>
    </cfRule>
  </conditionalFormatting>
  <conditionalFormatting sqref="F41:W41">
    <cfRule type="cellIs" dxfId="38" priority="4" stopIfTrue="1" operator="between">
      <formula>0.76</formula>
      <formula>10</formula>
    </cfRule>
    <cfRule type="cellIs" dxfId="37" priority="5" stopIfTrue="1" operator="between">
      <formula>0.5</formula>
      <formula>0.759</formula>
    </cfRule>
    <cfRule type="cellIs" dxfId="36"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A13" zoomScale="120" zoomScaleNormal="120" workbookViewId="0">
      <selection activeCell="D15" sqref="D15"/>
    </sheetView>
  </sheetViews>
  <sheetFormatPr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509</v>
      </c>
      <c r="C2" s="189" t="s">
        <v>510</v>
      </c>
      <c r="D2" s="189" t="s">
        <v>511</v>
      </c>
      <c r="E2" s="190" t="s">
        <v>512</v>
      </c>
    </row>
    <row r="3" spans="2:5" ht="135">
      <c r="B3" s="191">
        <v>1</v>
      </c>
      <c r="C3" s="181" t="s">
        <v>513</v>
      </c>
      <c r="D3" s="195" t="s">
        <v>514</v>
      </c>
      <c r="E3" s="181" t="s">
        <v>515</v>
      </c>
    </row>
    <row r="4" spans="2:5" ht="120">
      <c r="B4" s="191">
        <v>2</v>
      </c>
      <c r="C4" s="181" t="s">
        <v>516</v>
      </c>
      <c r="D4" s="195" t="s">
        <v>517</v>
      </c>
      <c r="E4" s="181" t="s">
        <v>518</v>
      </c>
    </row>
    <row r="5" spans="2:5" ht="75">
      <c r="B5" s="191">
        <v>3</v>
      </c>
      <c r="C5" s="181" t="s">
        <v>519</v>
      </c>
      <c r="D5" s="195" t="s">
        <v>520</v>
      </c>
      <c r="E5" s="181" t="s">
        <v>521</v>
      </c>
    </row>
    <row r="6" spans="2:5" ht="75">
      <c r="B6" s="191">
        <v>4</v>
      </c>
      <c r="C6" s="181" t="s">
        <v>522</v>
      </c>
      <c r="D6" s="195" t="s">
        <v>523</v>
      </c>
      <c r="E6" s="181" t="s">
        <v>524</v>
      </c>
    </row>
    <row r="7" spans="2:5" ht="157.5" customHeight="1">
      <c r="B7" s="191">
        <v>5</v>
      </c>
      <c r="C7" s="181" t="s">
        <v>525</v>
      </c>
      <c r="D7" s="196" t="s">
        <v>526</v>
      </c>
      <c r="E7" s="181" t="s">
        <v>527</v>
      </c>
    </row>
    <row r="8" spans="2:5" ht="142.5" customHeight="1">
      <c r="B8" s="191">
        <v>6</v>
      </c>
      <c r="C8" s="181" t="s">
        <v>528</v>
      </c>
      <c r="D8" s="195" t="s">
        <v>529</v>
      </c>
      <c r="E8" s="181" t="s">
        <v>527</v>
      </c>
    </row>
    <row r="9" spans="2:5" ht="171" customHeight="1">
      <c r="B9" s="191">
        <v>7</v>
      </c>
      <c r="C9" s="181" t="s">
        <v>530</v>
      </c>
      <c r="D9" s="195" t="s">
        <v>531</v>
      </c>
      <c r="E9" s="181" t="s">
        <v>532</v>
      </c>
    </row>
    <row r="10" spans="2:5" ht="246" customHeight="1">
      <c r="B10" s="191">
        <v>8</v>
      </c>
      <c r="C10" s="181" t="s">
        <v>533</v>
      </c>
      <c r="D10" s="195" t="s">
        <v>534</v>
      </c>
      <c r="E10" s="181" t="s">
        <v>532</v>
      </c>
    </row>
    <row r="11" spans="2:5" ht="105">
      <c r="B11" s="191">
        <v>9</v>
      </c>
      <c r="C11" s="181" t="s">
        <v>535</v>
      </c>
      <c r="D11" s="195" t="s">
        <v>536</v>
      </c>
      <c r="E11" s="195" t="s">
        <v>537</v>
      </c>
    </row>
    <row r="12" spans="2:5" ht="204" customHeight="1">
      <c r="B12" s="191">
        <v>10</v>
      </c>
      <c r="C12" s="181" t="s">
        <v>538</v>
      </c>
      <c r="D12" s="195" t="s">
        <v>539</v>
      </c>
      <c r="E12" s="181" t="s">
        <v>532</v>
      </c>
    </row>
    <row r="13" spans="2:5" ht="115.5" customHeight="1">
      <c r="B13" s="191">
        <v>11</v>
      </c>
      <c r="C13" s="181" t="s">
        <v>432</v>
      </c>
      <c r="D13" s="195" t="s">
        <v>540</v>
      </c>
      <c r="E13" s="181" t="s">
        <v>541</v>
      </c>
    </row>
    <row r="14" spans="2:5" ht="60">
      <c r="B14" s="191">
        <v>12</v>
      </c>
      <c r="C14" s="181" t="s">
        <v>542</v>
      </c>
      <c r="D14" s="195" t="s">
        <v>543</v>
      </c>
      <c r="E14" s="181" t="s">
        <v>541</v>
      </c>
    </row>
    <row r="15" spans="2:5" ht="165">
      <c r="B15" s="191">
        <v>13</v>
      </c>
      <c r="C15" s="181" t="s">
        <v>544</v>
      </c>
      <c r="D15" s="195" t="s">
        <v>545</v>
      </c>
      <c r="E15" s="181" t="s">
        <v>546</v>
      </c>
    </row>
    <row r="16" spans="2:5" ht="60">
      <c r="B16" s="191">
        <v>14</v>
      </c>
      <c r="C16" s="181" t="s">
        <v>547</v>
      </c>
      <c r="D16" s="195" t="s">
        <v>548</v>
      </c>
      <c r="E16" s="181" t="s">
        <v>549</v>
      </c>
    </row>
    <row r="17" spans="2:5" ht="105">
      <c r="B17" s="191">
        <v>15</v>
      </c>
      <c r="C17" s="181" t="s">
        <v>550</v>
      </c>
      <c r="D17" s="195" t="s">
        <v>551</v>
      </c>
      <c r="E17" s="181" t="s">
        <v>549</v>
      </c>
    </row>
    <row r="18" spans="2:5" ht="105">
      <c r="B18" s="191">
        <v>16</v>
      </c>
      <c r="C18" s="181" t="s">
        <v>552</v>
      </c>
      <c r="D18" s="195" t="s">
        <v>553</v>
      </c>
      <c r="E18" s="181" t="s">
        <v>549</v>
      </c>
    </row>
    <row r="19" spans="2:5" ht="105">
      <c r="B19" s="191">
        <v>17</v>
      </c>
      <c r="C19" s="181" t="s">
        <v>40</v>
      </c>
      <c r="D19" s="195" t="s">
        <v>554</v>
      </c>
      <c r="E19" s="181" t="s">
        <v>555</v>
      </c>
    </row>
    <row r="20" spans="2:5" ht="144.75" customHeight="1">
      <c r="B20" s="191">
        <v>18</v>
      </c>
      <c r="C20" s="181" t="s">
        <v>44</v>
      </c>
      <c r="D20" s="195" t="s">
        <v>556</v>
      </c>
      <c r="E20" s="181" t="s">
        <v>557</v>
      </c>
    </row>
    <row r="21" spans="2:5" ht="37.5" customHeight="1">
      <c r="B21" s="191">
        <v>19</v>
      </c>
      <c r="C21" s="181" t="s">
        <v>558</v>
      </c>
      <c r="D21" s="195" t="s">
        <v>559</v>
      </c>
      <c r="E21" s="181" t="s">
        <v>560</v>
      </c>
    </row>
    <row r="22" spans="2:5" ht="164.25" customHeight="1">
      <c r="B22" s="191">
        <v>20</v>
      </c>
      <c r="C22" s="181" t="s">
        <v>561</v>
      </c>
      <c r="D22" s="195" t="s">
        <v>562</v>
      </c>
      <c r="E22" s="181" t="s">
        <v>563</v>
      </c>
    </row>
    <row r="23" spans="2:5" ht="69" customHeight="1">
      <c r="B23" s="191">
        <v>21</v>
      </c>
      <c r="C23" s="181" t="s">
        <v>46</v>
      </c>
      <c r="D23" s="195" t="s">
        <v>564</v>
      </c>
      <c r="E23" s="181" t="s">
        <v>565</v>
      </c>
    </row>
    <row r="24" spans="2:5" ht="105">
      <c r="B24" s="191">
        <v>22</v>
      </c>
      <c r="C24" s="181" t="s">
        <v>566</v>
      </c>
      <c r="D24" s="195" t="s">
        <v>567</v>
      </c>
      <c r="E24" s="181" t="s">
        <v>568</v>
      </c>
    </row>
    <row r="25" spans="2:5" ht="183.75" customHeight="1">
      <c r="B25" s="191">
        <v>23</v>
      </c>
      <c r="C25" s="181" t="s">
        <v>569</v>
      </c>
      <c r="D25" s="196" t="s">
        <v>570</v>
      </c>
      <c r="E25" s="181" t="s">
        <v>571</v>
      </c>
    </row>
    <row r="26" spans="2:5" ht="129" customHeight="1">
      <c r="B26" s="191">
        <v>24</v>
      </c>
      <c r="C26" s="181" t="s">
        <v>572</v>
      </c>
      <c r="D26" s="195" t="s">
        <v>573</v>
      </c>
      <c r="E26" s="181" t="s">
        <v>574</v>
      </c>
    </row>
    <row r="27" spans="2:5" ht="126" customHeight="1">
      <c r="B27" s="191">
        <v>25</v>
      </c>
      <c r="C27" s="181" t="s">
        <v>575</v>
      </c>
      <c r="D27" s="195" t="s">
        <v>576</v>
      </c>
      <c r="E27" s="181" t="s">
        <v>577</v>
      </c>
    </row>
    <row r="28" spans="2:5" ht="128.25" customHeight="1" thickBot="1">
      <c r="B28" s="192">
        <v>26</v>
      </c>
      <c r="C28" s="193" t="s">
        <v>578</v>
      </c>
      <c r="D28" s="197" t="s">
        <v>579</v>
      </c>
      <c r="E28" s="181" t="s">
        <v>580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topLeftCell="A20" zoomScale="80" zoomScaleNormal="80" workbookViewId="0">
      <selection activeCell="C22" sqref="C22"/>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581</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264" t="str">
        <f>+'GIN-FM-006-1'!F13</f>
        <v>Recuperación Empresarial</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49" t="s">
        <v>583</v>
      </c>
      <c r="B6" s="245" t="s">
        <v>584</v>
      </c>
      <c r="C6" s="245" t="s">
        <v>465</v>
      </c>
      <c r="D6" s="245" t="s">
        <v>466</v>
      </c>
      <c r="E6" s="245" t="s">
        <v>585</v>
      </c>
      <c r="F6" s="245" t="s">
        <v>586</v>
      </c>
      <c r="G6" s="245" t="s">
        <v>587</v>
      </c>
      <c r="H6" s="245" t="s">
        <v>469</v>
      </c>
      <c r="I6" s="245" t="s">
        <v>470</v>
      </c>
      <c r="J6" s="245" t="s">
        <v>471</v>
      </c>
      <c r="K6" s="245" t="s">
        <v>588</v>
      </c>
      <c r="L6" s="245" t="s">
        <v>587</v>
      </c>
      <c r="M6" s="245" t="s">
        <v>474</v>
      </c>
      <c r="N6" s="245" t="s">
        <v>475</v>
      </c>
      <c r="O6" s="245" t="s">
        <v>476</v>
      </c>
      <c r="P6" s="245" t="s">
        <v>589</v>
      </c>
      <c r="Q6" s="245" t="s">
        <v>587</v>
      </c>
      <c r="R6" s="245" t="s">
        <v>478</v>
      </c>
      <c r="S6" s="245" t="s">
        <v>479</v>
      </c>
      <c r="T6" s="245" t="s">
        <v>480</v>
      </c>
      <c r="U6" s="245" t="s">
        <v>590</v>
      </c>
      <c r="V6" s="265" t="s">
        <v>587</v>
      </c>
      <c r="W6" s="249" t="s">
        <v>591</v>
      </c>
      <c r="X6" s="245"/>
      <c r="Y6" s="247"/>
      <c r="Z6" s="172"/>
    </row>
    <row r="7" spans="1:26" s="175" customFormat="1" ht="15.75" customHeight="1">
      <c r="A7" s="250"/>
      <c r="B7" s="246"/>
      <c r="C7" s="246"/>
      <c r="D7" s="246"/>
      <c r="E7" s="246"/>
      <c r="F7" s="246"/>
      <c r="G7" s="246"/>
      <c r="H7" s="246"/>
      <c r="I7" s="246"/>
      <c r="J7" s="246"/>
      <c r="K7" s="246"/>
      <c r="L7" s="246"/>
      <c r="M7" s="246"/>
      <c r="N7" s="246"/>
      <c r="O7" s="246"/>
      <c r="P7" s="246"/>
      <c r="Q7" s="246"/>
      <c r="R7" s="246"/>
      <c r="S7" s="246"/>
      <c r="T7" s="246"/>
      <c r="U7" s="246"/>
      <c r="V7" s="266"/>
      <c r="W7" s="250"/>
      <c r="X7" s="246"/>
      <c r="Y7" s="248"/>
      <c r="Z7" s="174"/>
    </row>
    <row r="8" spans="1:26" ht="62.25" customHeight="1">
      <c r="A8" s="251" t="s">
        <v>592</v>
      </c>
      <c r="B8" s="204" t="s">
        <v>448</v>
      </c>
      <c r="C8" s="186">
        <f t="shared" ref="C8:E9" si="0">+C10+C12+C14+C16+C18+C20+C22</f>
        <v>68</v>
      </c>
      <c r="D8" s="186">
        <f t="shared" si="0"/>
        <v>85</v>
      </c>
      <c r="E8" s="186">
        <f t="shared" si="0"/>
        <v>100</v>
      </c>
      <c r="F8" s="186">
        <f>+C8+D8+E8</f>
        <v>253</v>
      </c>
      <c r="G8" s="254">
        <f>IF(F8=0," ",F8/F9)</f>
        <v>0.7106741573033708</v>
      </c>
      <c r="H8" s="186">
        <f t="shared" ref="H8:J9" si="1">+H10+H12+H14+H16+H18+H20+H22</f>
        <v>0</v>
      </c>
      <c r="I8" s="186">
        <f t="shared" si="1"/>
        <v>0</v>
      </c>
      <c r="J8" s="186">
        <f t="shared" si="1"/>
        <v>0</v>
      </c>
      <c r="K8" s="186">
        <f>+H8+I8+J8</f>
        <v>0</v>
      </c>
      <c r="L8" s="254" t="str">
        <f>IF(K8=0," ",K8/K9)</f>
        <v xml:space="preserve"> </v>
      </c>
      <c r="M8" s="186">
        <f t="shared" ref="M8:O9" si="2">+M10+M12+M14+M16+M18+M20+M22</f>
        <v>0</v>
      </c>
      <c r="N8" s="186">
        <f t="shared" si="2"/>
        <v>0</v>
      </c>
      <c r="O8" s="186">
        <f t="shared" si="2"/>
        <v>0</v>
      </c>
      <c r="P8" s="186">
        <f>+M8+N8+O8</f>
        <v>0</v>
      </c>
      <c r="Q8" s="254" t="str">
        <f>IF(P8=0," ",P8/P9)</f>
        <v xml:space="preserve"> </v>
      </c>
      <c r="R8" s="186">
        <f t="shared" ref="R8:T9" si="3">+R10+R12+R14+R16+R18+R20+R22</f>
        <v>0</v>
      </c>
      <c r="S8" s="186">
        <f t="shared" si="3"/>
        <v>0</v>
      </c>
      <c r="T8" s="186">
        <f t="shared" si="3"/>
        <v>0</v>
      </c>
      <c r="U8" s="186">
        <f>+R8+S8+T8</f>
        <v>0</v>
      </c>
      <c r="V8" s="456" t="str">
        <f>IF(U8=0," ",U8/U9)</f>
        <v xml:space="preserve"> </v>
      </c>
      <c r="W8" s="452" t="s">
        <v>593</v>
      </c>
      <c r="X8" s="231"/>
      <c r="Y8" s="232"/>
    </row>
    <row r="9" spans="1:26" ht="53.25" customHeight="1" thickBot="1">
      <c r="A9" s="252"/>
      <c r="B9" s="187" t="s">
        <v>452</v>
      </c>
      <c r="C9" s="187">
        <f t="shared" si="0"/>
        <v>152</v>
      </c>
      <c r="D9" s="187">
        <f t="shared" si="0"/>
        <v>125</v>
      </c>
      <c r="E9" s="187">
        <f t="shared" si="0"/>
        <v>79</v>
      </c>
      <c r="F9" s="187">
        <f>+C9+D9+E9</f>
        <v>356</v>
      </c>
      <c r="G9" s="455"/>
      <c r="H9" s="187">
        <f t="shared" si="1"/>
        <v>0</v>
      </c>
      <c r="I9" s="187">
        <f t="shared" si="1"/>
        <v>0</v>
      </c>
      <c r="J9" s="187">
        <f t="shared" si="1"/>
        <v>0</v>
      </c>
      <c r="K9" s="187">
        <f>+H9+I9+J9</f>
        <v>0</v>
      </c>
      <c r="L9" s="455"/>
      <c r="M9" s="187">
        <f t="shared" si="2"/>
        <v>0</v>
      </c>
      <c r="N9" s="187">
        <f t="shared" si="2"/>
        <v>0</v>
      </c>
      <c r="O9" s="187">
        <f t="shared" si="2"/>
        <v>0</v>
      </c>
      <c r="P9" s="187">
        <f>+M9+N9+O9</f>
        <v>0</v>
      </c>
      <c r="Q9" s="455"/>
      <c r="R9" s="187">
        <f t="shared" si="3"/>
        <v>0</v>
      </c>
      <c r="S9" s="187">
        <f t="shared" si="3"/>
        <v>0</v>
      </c>
      <c r="T9" s="187">
        <f t="shared" si="3"/>
        <v>0</v>
      </c>
      <c r="U9" s="187">
        <f>+R9+S9+T9</f>
        <v>0</v>
      </c>
      <c r="V9" s="457"/>
      <c r="W9" s="453"/>
      <c r="X9" s="241"/>
      <c r="Y9" s="242"/>
    </row>
    <row r="10" spans="1:26" s="176" customFormat="1" ht="69.95" customHeight="1">
      <c r="A10" s="236" t="s">
        <v>594</v>
      </c>
      <c r="B10" s="199" t="str">
        <f>+$B$8</f>
        <v>Número de solicitudes a procesos de reorganización y validación judicial con pronunciamiento inicial durante el periodo evaluado</v>
      </c>
      <c r="C10" s="200">
        <v>27</v>
      </c>
      <c r="D10" s="200">
        <v>45</v>
      </c>
      <c r="E10" s="200">
        <v>55</v>
      </c>
      <c r="F10" s="200">
        <f t="shared" ref="F10:F23" si="4">C10+D10+E10</f>
        <v>127</v>
      </c>
      <c r="G10" s="239">
        <f>IF(F10=0," ",F10/F11)</f>
        <v>0.51626016260162599</v>
      </c>
      <c r="H10" s="200"/>
      <c r="I10" s="200"/>
      <c r="J10" s="200"/>
      <c r="K10" s="200">
        <f t="shared" ref="K10:K23" si="5">H10+I10+J10</f>
        <v>0</v>
      </c>
      <c r="L10" s="239" t="str">
        <f>IF(K10=0," ",K10/K11)</f>
        <v xml:space="preserve"> </v>
      </c>
      <c r="M10" s="200"/>
      <c r="N10" s="200"/>
      <c r="O10" s="200"/>
      <c r="P10" s="200">
        <f t="shared" ref="P10:P23" si="6">M10+N10+O10</f>
        <v>0</v>
      </c>
      <c r="Q10" s="239" t="str">
        <f>IF(P10=0," ",P10/P11)</f>
        <v xml:space="preserve"> </v>
      </c>
      <c r="R10" s="200"/>
      <c r="S10" s="200"/>
      <c r="T10" s="200"/>
      <c r="U10" s="200">
        <f t="shared" ref="U10:U23" si="7">R10+S10+T10</f>
        <v>0</v>
      </c>
      <c r="V10" s="239" t="str">
        <f>IF(U10=0," ",U10/U11)</f>
        <v xml:space="preserve"> </v>
      </c>
      <c r="W10" s="454" t="s">
        <v>595</v>
      </c>
      <c r="X10" s="231"/>
      <c r="Y10" s="232"/>
    </row>
    <row r="11" spans="1:26" s="176" customFormat="1" ht="69.95" customHeight="1" thickBot="1">
      <c r="A11" s="237"/>
      <c r="B11" s="201" t="str">
        <f>+$B$9</f>
        <v xml:space="preserve">Total de solicitudes a procesos de reorganización y validación judicial que se encuentran pendientes de un primer pronunciamiento </v>
      </c>
      <c r="C11" s="202">
        <v>100</v>
      </c>
      <c r="D11" s="202">
        <v>89</v>
      </c>
      <c r="E11" s="202">
        <v>57</v>
      </c>
      <c r="F11" s="202">
        <f t="shared" si="4"/>
        <v>246</v>
      </c>
      <c r="G11" s="451"/>
      <c r="H11" s="202"/>
      <c r="I11" s="202"/>
      <c r="J11" s="202"/>
      <c r="K11" s="202">
        <f t="shared" si="5"/>
        <v>0</v>
      </c>
      <c r="L11" s="451"/>
      <c r="M11" s="202"/>
      <c r="N11" s="202"/>
      <c r="O11" s="202"/>
      <c r="P11" s="202">
        <f t="shared" si="6"/>
        <v>0</v>
      </c>
      <c r="Q11" s="451"/>
      <c r="R11" s="202"/>
      <c r="S11" s="202"/>
      <c r="T11" s="202"/>
      <c r="U11" s="202">
        <f t="shared" si="7"/>
        <v>0</v>
      </c>
      <c r="V11" s="451"/>
      <c r="W11" s="453"/>
      <c r="X11" s="241"/>
      <c r="Y11" s="242"/>
    </row>
    <row r="12" spans="1:26" s="176" customFormat="1" ht="69.95" customHeight="1">
      <c r="A12" s="236" t="s">
        <v>596</v>
      </c>
      <c r="B12" s="199" t="str">
        <f t="shared" ref="B12" si="8">+$B$8</f>
        <v>Número de solicitudes a procesos de reorganización y validación judicial con pronunciamiento inicial durante el periodo evaluado</v>
      </c>
      <c r="C12" s="200">
        <v>4</v>
      </c>
      <c r="D12" s="200">
        <v>5</v>
      </c>
      <c r="E12" s="200">
        <v>15</v>
      </c>
      <c r="F12" s="200">
        <f t="shared" si="4"/>
        <v>24</v>
      </c>
      <c r="G12" s="239">
        <f>IF(F12=0," ",F12/F13)</f>
        <v>6</v>
      </c>
      <c r="H12" s="200"/>
      <c r="I12" s="200"/>
      <c r="J12" s="200"/>
      <c r="K12" s="200">
        <f t="shared" si="5"/>
        <v>0</v>
      </c>
      <c r="L12" s="239" t="str">
        <f>IF(K12=0," ",K12/K13)</f>
        <v xml:space="preserve"> </v>
      </c>
      <c r="M12" s="200"/>
      <c r="N12" s="200"/>
      <c r="O12" s="200"/>
      <c r="P12" s="200">
        <f t="shared" si="6"/>
        <v>0</v>
      </c>
      <c r="Q12" s="239" t="str">
        <f>IF(P12=0," ",P12/P13)</f>
        <v xml:space="preserve"> </v>
      </c>
      <c r="R12" s="200"/>
      <c r="S12" s="200"/>
      <c r="T12" s="200"/>
      <c r="U12" s="200">
        <f t="shared" si="7"/>
        <v>0</v>
      </c>
      <c r="V12" s="239" t="str">
        <f>IF(U12=0," ",U12/U13)</f>
        <v xml:space="preserve"> </v>
      </c>
      <c r="W12" s="464" t="s">
        <v>597</v>
      </c>
      <c r="X12" s="231"/>
      <c r="Y12" s="232"/>
    </row>
    <row r="13" spans="1:26" s="176" customFormat="1" ht="69.95" customHeight="1" thickBot="1">
      <c r="A13" s="237"/>
      <c r="B13" s="201" t="str">
        <f t="shared" ref="B13" si="9">+$B$9</f>
        <v xml:space="preserve">Total de solicitudes a procesos de reorganización y validación judicial que se encuentran pendientes de un primer pronunciamiento </v>
      </c>
      <c r="C13" s="202">
        <v>0</v>
      </c>
      <c r="D13" s="202">
        <v>1</v>
      </c>
      <c r="E13" s="202">
        <v>3</v>
      </c>
      <c r="F13" s="202">
        <f t="shared" si="4"/>
        <v>4</v>
      </c>
      <c r="G13" s="451"/>
      <c r="H13" s="202"/>
      <c r="I13" s="202"/>
      <c r="J13" s="202"/>
      <c r="K13" s="202">
        <f t="shared" si="5"/>
        <v>0</v>
      </c>
      <c r="L13" s="451"/>
      <c r="M13" s="202"/>
      <c r="N13" s="202"/>
      <c r="O13" s="202"/>
      <c r="P13" s="202">
        <f t="shared" si="6"/>
        <v>0</v>
      </c>
      <c r="Q13" s="451"/>
      <c r="R13" s="202"/>
      <c r="S13" s="202"/>
      <c r="T13" s="202"/>
      <c r="U13" s="202">
        <f t="shared" si="7"/>
        <v>0</v>
      </c>
      <c r="V13" s="451"/>
      <c r="W13" s="241"/>
      <c r="X13" s="241"/>
      <c r="Y13" s="242"/>
    </row>
    <row r="14" spans="1:26" s="176" customFormat="1" ht="69.95" customHeight="1">
      <c r="A14" s="236" t="s">
        <v>598</v>
      </c>
      <c r="B14" s="199" t="str">
        <f t="shared" ref="B14" si="10">+$B$8</f>
        <v>Número de solicitudes a procesos de reorganización y validación judicial con pronunciamiento inicial durante el periodo evaluado</v>
      </c>
      <c r="C14" s="200">
        <v>6</v>
      </c>
      <c r="D14" s="200">
        <v>6</v>
      </c>
      <c r="E14" s="200">
        <v>7</v>
      </c>
      <c r="F14" s="200">
        <f t="shared" si="4"/>
        <v>19</v>
      </c>
      <c r="G14" s="239">
        <f>IF(F14=0," ",F14/F15)</f>
        <v>1.3571428571428572</v>
      </c>
      <c r="H14" s="200"/>
      <c r="I14" s="200"/>
      <c r="J14" s="200"/>
      <c r="K14" s="200">
        <f t="shared" si="5"/>
        <v>0</v>
      </c>
      <c r="L14" s="239" t="str">
        <f>IF(K14=0," ",K14/K15)</f>
        <v xml:space="preserve"> </v>
      </c>
      <c r="M14" s="200"/>
      <c r="N14" s="200"/>
      <c r="O14" s="200"/>
      <c r="P14" s="200">
        <f t="shared" si="6"/>
        <v>0</v>
      </c>
      <c r="Q14" s="239" t="str">
        <f>IF(P14=0," ",P14/P15)</f>
        <v xml:space="preserve"> </v>
      </c>
      <c r="R14" s="200"/>
      <c r="S14" s="200"/>
      <c r="T14" s="200"/>
      <c r="U14" s="200">
        <f t="shared" si="7"/>
        <v>0</v>
      </c>
      <c r="V14" s="239" t="str">
        <f>IF(U14=0," ",U14/U15)</f>
        <v xml:space="preserve"> </v>
      </c>
      <c r="W14" s="458" t="s">
        <v>599</v>
      </c>
      <c r="X14" s="459"/>
      <c r="Y14" s="460"/>
    </row>
    <row r="15" spans="1:26" s="176" customFormat="1" ht="69.95" customHeight="1" thickBot="1">
      <c r="A15" s="237"/>
      <c r="B15" s="201" t="str">
        <f t="shared" ref="B15" si="11">+$B$9</f>
        <v xml:space="preserve">Total de solicitudes a procesos de reorganización y validación judicial que se encuentran pendientes de un primer pronunciamiento </v>
      </c>
      <c r="C15" s="202">
        <v>5</v>
      </c>
      <c r="D15" s="202">
        <v>6</v>
      </c>
      <c r="E15" s="202">
        <v>3</v>
      </c>
      <c r="F15" s="202">
        <f t="shared" si="4"/>
        <v>14</v>
      </c>
      <c r="G15" s="451"/>
      <c r="H15" s="202"/>
      <c r="I15" s="202"/>
      <c r="J15" s="202"/>
      <c r="K15" s="202">
        <f t="shared" si="5"/>
        <v>0</v>
      </c>
      <c r="L15" s="451"/>
      <c r="M15" s="202"/>
      <c r="N15" s="202"/>
      <c r="O15" s="202"/>
      <c r="P15" s="202">
        <f t="shared" si="6"/>
        <v>0</v>
      </c>
      <c r="Q15" s="451"/>
      <c r="R15" s="202"/>
      <c r="S15" s="202"/>
      <c r="T15" s="202"/>
      <c r="U15" s="202">
        <f t="shared" si="7"/>
        <v>0</v>
      </c>
      <c r="V15" s="451"/>
      <c r="W15" s="461"/>
      <c r="X15" s="462"/>
      <c r="Y15" s="463"/>
    </row>
    <row r="16" spans="1:26" s="176" customFormat="1" ht="69.95" customHeight="1">
      <c r="A16" s="236" t="s">
        <v>600</v>
      </c>
      <c r="B16" s="199" t="str">
        <f t="shared" ref="B16" si="12">+$B$8</f>
        <v>Número de solicitudes a procesos de reorganización y validación judicial con pronunciamiento inicial durante el periodo evaluado</v>
      </c>
      <c r="C16" s="200">
        <v>10</v>
      </c>
      <c r="D16" s="200">
        <v>6</v>
      </c>
      <c r="E16" s="200">
        <v>4</v>
      </c>
      <c r="F16" s="200">
        <f t="shared" si="4"/>
        <v>20</v>
      </c>
      <c r="G16" s="239">
        <f>IF(F16=0," ",F16/F17)</f>
        <v>0.83333333333333337</v>
      </c>
      <c r="H16" s="200"/>
      <c r="I16" s="200"/>
      <c r="J16" s="200"/>
      <c r="K16" s="200">
        <f t="shared" si="5"/>
        <v>0</v>
      </c>
      <c r="L16" s="239" t="str">
        <f>IF(K16=0," ",K16/K17)</f>
        <v xml:space="preserve"> </v>
      </c>
      <c r="M16" s="200"/>
      <c r="N16" s="200"/>
      <c r="O16" s="200"/>
      <c r="P16" s="200">
        <f t="shared" si="6"/>
        <v>0</v>
      </c>
      <c r="Q16" s="239" t="str">
        <f>IF(P16=0," ",P16/P17)</f>
        <v xml:space="preserve"> </v>
      </c>
      <c r="R16" s="200"/>
      <c r="S16" s="200"/>
      <c r="T16" s="200"/>
      <c r="U16" s="200">
        <f t="shared" si="7"/>
        <v>0</v>
      </c>
      <c r="V16" s="239" t="str">
        <f>IF(U16=0," ",U16/U17)</f>
        <v xml:space="preserve"> </v>
      </c>
      <c r="W16" s="464" t="s">
        <v>601</v>
      </c>
      <c r="X16" s="231"/>
      <c r="Y16" s="232"/>
    </row>
    <row r="17" spans="1:25" s="176" customFormat="1" ht="69.95" customHeight="1" thickBot="1">
      <c r="A17" s="237"/>
      <c r="B17" s="201" t="str">
        <f t="shared" ref="B17" si="13">+$B$9</f>
        <v xml:space="preserve">Total de solicitudes a procesos de reorganización y validación judicial que se encuentran pendientes de un primer pronunciamiento </v>
      </c>
      <c r="C17" s="202">
        <v>12</v>
      </c>
      <c r="D17" s="202">
        <v>6</v>
      </c>
      <c r="E17" s="202">
        <v>6</v>
      </c>
      <c r="F17" s="202">
        <f t="shared" si="4"/>
        <v>24</v>
      </c>
      <c r="G17" s="451"/>
      <c r="H17" s="202"/>
      <c r="I17" s="202"/>
      <c r="J17" s="202"/>
      <c r="K17" s="202">
        <f t="shared" si="5"/>
        <v>0</v>
      </c>
      <c r="L17" s="451"/>
      <c r="M17" s="202"/>
      <c r="N17" s="202"/>
      <c r="O17" s="202"/>
      <c r="P17" s="202">
        <f t="shared" si="6"/>
        <v>0</v>
      </c>
      <c r="Q17" s="451"/>
      <c r="R17" s="202"/>
      <c r="S17" s="202"/>
      <c r="T17" s="202"/>
      <c r="U17" s="202">
        <f t="shared" si="7"/>
        <v>0</v>
      </c>
      <c r="V17" s="451"/>
      <c r="W17" s="241"/>
      <c r="X17" s="241"/>
      <c r="Y17" s="242"/>
    </row>
    <row r="18" spans="1:25" s="176" customFormat="1" ht="69.95" customHeight="1">
      <c r="A18" s="236" t="s">
        <v>602</v>
      </c>
      <c r="B18" s="199" t="str">
        <f t="shared" ref="B18" si="14">+$B$8</f>
        <v>Número de solicitudes a procesos de reorganización y validación judicial con pronunciamiento inicial durante el periodo evaluado</v>
      </c>
      <c r="C18" s="200"/>
      <c r="D18" s="200"/>
      <c r="E18" s="200"/>
      <c r="F18" s="200">
        <f t="shared" si="4"/>
        <v>0</v>
      </c>
      <c r="G18" s="239" t="str">
        <f>IF(F18=0," ",F18/F19)</f>
        <v xml:space="preserve"> </v>
      </c>
      <c r="H18" s="200"/>
      <c r="I18" s="200"/>
      <c r="J18" s="200"/>
      <c r="K18" s="200">
        <f t="shared" si="5"/>
        <v>0</v>
      </c>
      <c r="L18" s="239" t="str">
        <f>IF(K18=0," ",K18/K19)</f>
        <v xml:space="preserve"> </v>
      </c>
      <c r="M18" s="200"/>
      <c r="N18" s="200"/>
      <c r="O18" s="200"/>
      <c r="P18" s="200">
        <f t="shared" si="6"/>
        <v>0</v>
      </c>
      <c r="Q18" s="239" t="str">
        <f>IF(P18=0," ",P18/P19)</f>
        <v xml:space="preserve"> </v>
      </c>
      <c r="R18" s="200"/>
      <c r="S18" s="200"/>
      <c r="T18" s="200"/>
      <c r="U18" s="200">
        <f t="shared" si="7"/>
        <v>0</v>
      </c>
      <c r="V18" s="239" t="str">
        <f>IF(U18=0," ",U18/U19)</f>
        <v xml:space="preserve"> </v>
      </c>
      <c r="W18" s="231" t="s">
        <v>603</v>
      </c>
      <c r="X18" s="231"/>
      <c r="Y18" s="232"/>
    </row>
    <row r="19" spans="1:25" s="176" customFormat="1" ht="69.95" customHeight="1" thickBot="1">
      <c r="A19" s="237"/>
      <c r="B19" s="201" t="str">
        <f t="shared" ref="B19" si="15">+$B$9</f>
        <v xml:space="preserve">Total de solicitudes a procesos de reorganización y validación judicial que se encuentran pendientes de un primer pronunciamiento </v>
      </c>
      <c r="C19" s="202"/>
      <c r="D19" s="202"/>
      <c r="E19" s="202"/>
      <c r="F19" s="202">
        <f t="shared" si="4"/>
        <v>0</v>
      </c>
      <c r="G19" s="451"/>
      <c r="H19" s="202"/>
      <c r="I19" s="202"/>
      <c r="J19" s="202"/>
      <c r="K19" s="202">
        <f t="shared" si="5"/>
        <v>0</v>
      </c>
      <c r="L19" s="451"/>
      <c r="M19" s="202"/>
      <c r="N19" s="202"/>
      <c r="O19" s="202"/>
      <c r="P19" s="202">
        <f t="shared" si="6"/>
        <v>0</v>
      </c>
      <c r="Q19" s="451"/>
      <c r="R19" s="202"/>
      <c r="S19" s="202"/>
      <c r="T19" s="202"/>
      <c r="U19" s="202">
        <f t="shared" si="7"/>
        <v>0</v>
      </c>
      <c r="V19" s="451"/>
      <c r="W19" s="241"/>
      <c r="X19" s="241"/>
      <c r="Y19" s="242"/>
    </row>
    <row r="20" spans="1:25" s="176" customFormat="1" ht="69.95" customHeight="1">
      <c r="A20" s="236" t="s">
        <v>604</v>
      </c>
      <c r="B20" s="199" t="str">
        <f t="shared" ref="B20" si="16">+$B$8</f>
        <v>Número de solicitudes a procesos de reorganización y validación judicial con pronunciamiento inicial durante el periodo evaluado</v>
      </c>
      <c r="C20" s="200">
        <v>3</v>
      </c>
      <c r="D20" s="200">
        <v>3</v>
      </c>
      <c r="E20" s="200">
        <v>3</v>
      </c>
      <c r="F20" s="200">
        <f t="shared" si="4"/>
        <v>9</v>
      </c>
      <c r="G20" s="239">
        <f>IF(F20=0," ",F20/F21)</f>
        <v>0.81818181818181823</v>
      </c>
      <c r="H20" s="200"/>
      <c r="I20" s="200"/>
      <c r="J20" s="200"/>
      <c r="K20" s="200">
        <f t="shared" si="5"/>
        <v>0</v>
      </c>
      <c r="L20" s="239" t="str">
        <f>IF(K20=0," ",K20/K21)</f>
        <v xml:space="preserve"> </v>
      </c>
      <c r="M20" s="200"/>
      <c r="N20" s="200"/>
      <c r="O20" s="200"/>
      <c r="P20" s="200">
        <f t="shared" si="6"/>
        <v>0</v>
      </c>
      <c r="Q20" s="239" t="str">
        <f>IF(P20=0," ",P20/P21)</f>
        <v xml:space="preserve"> </v>
      </c>
      <c r="R20" s="200"/>
      <c r="S20" s="200"/>
      <c r="T20" s="200"/>
      <c r="U20" s="200">
        <f t="shared" si="7"/>
        <v>0</v>
      </c>
      <c r="V20" s="239" t="str">
        <f>IF(U20=0," ",U20/U21)</f>
        <v xml:space="preserve"> </v>
      </c>
      <c r="W20" s="452" t="s">
        <v>593</v>
      </c>
      <c r="X20" s="231"/>
      <c r="Y20" s="232"/>
    </row>
    <row r="21" spans="1:25" s="176" customFormat="1" ht="69.95" customHeight="1" thickBot="1">
      <c r="A21" s="237"/>
      <c r="B21" s="201" t="str">
        <f t="shared" ref="B21" si="17">+$B$9</f>
        <v xml:space="preserve">Total de solicitudes a procesos de reorganización y validación judicial que se encuentran pendientes de un primer pronunciamiento </v>
      </c>
      <c r="C21" s="202">
        <v>6</v>
      </c>
      <c r="D21" s="202">
        <v>3</v>
      </c>
      <c r="E21" s="202">
        <v>2</v>
      </c>
      <c r="F21" s="202">
        <f t="shared" si="4"/>
        <v>11</v>
      </c>
      <c r="G21" s="451"/>
      <c r="H21" s="202"/>
      <c r="I21" s="202"/>
      <c r="J21" s="202"/>
      <c r="K21" s="202">
        <f t="shared" si="5"/>
        <v>0</v>
      </c>
      <c r="L21" s="451"/>
      <c r="M21" s="202"/>
      <c r="N21" s="202"/>
      <c r="O21" s="202"/>
      <c r="P21" s="202">
        <f t="shared" si="6"/>
        <v>0</v>
      </c>
      <c r="Q21" s="451"/>
      <c r="R21" s="202"/>
      <c r="S21" s="202"/>
      <c r="T21" s="202"/>
      <c r="U21" s="202">
        <f t="shared" si="7"/>
        <v>0</v>
      </c>
      <c r="V21" s="451"/>
      <c r="W21" s="453"/>
      <c r="X21" s="241"/>
      <c r="Y21" s="242"/>
    </row>
    <row r="22" spans="1:25" s="176" customFormat="1" ht="69.95" customHeight="1">
      <c r="A22" s="236" t="s">
        <v>605</v>
      </c>
      <c r="B22" s="199" t="str">
        <f t="shared" ref="B22" si="18">+$B$8</f>
        <v>Número de solicitudes a procesos de reorganización y validación judicial con pronunciamiento inicial durante el periodo evaluado</v>
      </c>
      <c r="C22" s="200">
        <v>18</v>
      </c>
      <c r="D22" s="200">
        <v>20</v>
      </c>
      <c r="E22" s="200">
        <v>16</v>
      </c>
      <c r="F22" s="200">
        <f t="shared" si="4"/>
        <v>54</v>
      </c>
      <c r="G22" s="239">
        <f>IF(F22=0," ",F22/F23)</f>
        <v>0.94736842105263153</v>
      </c>
      <c r="H22" s="200"/>
      <c r="I22" s="200"/>
      <c r="J22" s="200"/>
      <c r="K22" s="200">
        <f t="shared" si="5"/>
        <v>0</v>
      </c>
      <c r="L22" s="239" t="str">
        <f>IF(K22=0," ",K22/K23)</f>
        <v xml:space="preserve"> </v>
      </c>
      <c r="M22" s="200"/>
      <c r="N22" s="200"/>
      <c r="O22" s="200"/>
      <c r="P22" s="200">
        <f t="shared" si="6"/>
        <v>0</v>
      </c>
      <c r="Q22" s="239" t="str">
        <f>IF(P22=0," ",P22/P23)</f>
        <v xml:space="preserve"> </v>
      </c>
      <c r="R22" s="200"/>
      <c r="S22" s="200"/>
      <c r="T22" s="200"/>
      <c r="U22" s="200">
        <f t="shared" si="7"/>
        <v>0</v>
      </c>
      <c r="V22" s="239" t="str">
        <f>IF(U22=0," ",U22/U23)</f>
        <v xml:space="preserve"> </v>
      </c>
      <c r="W22" s="464" t="s">
        <v>606</v>
      </c>
      <c r="X22" s="231"/>
      <c r="Y22" s="232"/>
    </row>
    <row r="23" spans="1:25" s="176" customFormat="1" ht="69.95" customHeight="1" thickBot="1">
      <c r="A23" s="237"/>
      <c r="B23" s="201" t="str">
        <f t="shared" ref="B23" si="19">+$B$9</f>
        <v xml:space="preserve">Total de solicitudes a procesos de reorganización y validación judicial que se encuentran pendientes de un primer pronunciamiento </v>
      </c>
      <c r="C23" s="202">
        <v>29</v>
      </c>
      <c r="D23" s="202">
        <v>20</v>
      </c>
      <c r="E23" s="202">
        <v>8</v>
      </c>
      <c r="F23" s="202">
        <f t="shared" si="4"/>
        <v>57</v>
      </c>
      <c r="G23" s="451"/>
      <c r="H23" s="202"/>
      <c r="I23" s="202"/>
      <c r="J23" s="202"/>
      <c r="K23" s="202">
        <f t="shared" si="5"/>
        <v>0</v>
      </c>
      <c r="L23" s="451"/>
      <c r="M23" s="202"/>
      <c r="N23" s="202"/>
      <c r="O23" s="202"/>
      <c r="P23" s="202">
        <f t="shared" si="6"/>
        <v>0</v>
      </c>
      <c r="Q23" s="451"/>
      <c r="R23" s="202"/>
      <c r="S23" s="202"/>
      <c r="T23" s="202"/>
      <c r="U23" s="202">
        <f t="shared" si="7"/>
        <v>0</v>
      </c>
      <c r="V23" s="451"/>
      <c r="W23" s="241"/>
      <c r="X23" s="241"/>
      <c r="Y23" s="242"/>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74">
    <mergeCell ref="A14:A15"/>
    <mergeCell ref="W14:Y15"/>
    <mergeCell ref="W12:Y13"/>
    <mergeCell ref="A12:A13"/>
    <mergeCell ref="A22:A23"/>
    <mergeCell ref="W22:Y23"/>
    <mergeCell ref="A20:A21"/>
    <mergeCell ref="W16:Y17"/>
    <mergeCell ref="A18:A19"/>
    <mergeCell ref="W18:Y19"/>
    <mergeCell ref="A16:A17"/>
    <mergeCell ref="W20:Y21"/>
    <mergeCell ref="G12:G13"/>
    <mergeCell ref="G14:G15"/>
    <mergeCell ref="G20:G21"/>
    <mergeCell ref="G22:G23"/>
    <mergeCell ref="W8:Y9"/>
    <mergeCell ref="A10:A11"/>
    <mergeCell ref="W10:Y11"/>
    <mergeCell ref="A8:A9"/>
    <mergeCell ref="F6:F7"/>
    <mergeCell ref="K6:K7"/>
    <mergeCell ref="P6:P7"/>
    <mergeCell ref="G8:G9"/>
    <mergeCell ref="L6:L7"/>
    <mergeCell ref="L8:L9"/>
    <mergeCell ref="Q6:Q7"/>
    <mergeCell ref="Q8:Q9"/>
    <mergeCell ref="G10:G11"/>
    <mergeCell ref="V6:V7"/>
    <mergeCell ref="V8:V9"/>
    <mergeCell ref="R6:R7"/>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S6:S7"/>
    <mergeCell ref="T6:T7"/>
    <mergeCell ref="G16:G17"/>
    <mergeCell ref="G18:G19"/>
    <mergeCell ref="L10:L11"/>
    <mergeCell ref="L12:L13"/>
    <mergeCell ref="L14:L15"/>
    <mergeCell ref="L16:L17"/>
    <mergeCell ref="L18:L19"/>
    <mergeCell ref="O6:O7"/>
    <mergeCell ref="L20:L21"/>
    <mergeCell ref="L22:L23"/>
    <mergeCell ref="Q20:Q21"/>
    <mergeCell ref="Q22:Q23"/>
    <mergeCell ref="V10:V11"/>
    <mergeCell ref="V12:V13"/>
    <mergeCell ref="V14:V15"/>
    <mergeCell ref="V16:V17"/>
    <mergeCell ref="V18:V19"/>
    <mergeCell ref="V20:V21"/>
    <mergeCell ref="V22:V23"/>
    <mergeCell ref="Q10:Q11"/>
    <mergeCell ref="Q12:Q13"/>
    <mergeCell ref="Q14:Q15"/>
    <mergeCell ref="Q16:Q17"/>
    <mergeCell ref="Q18:Q19"/>
  </mergeCells>
  <phoneticPr fontId="58"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defaultColWidth="11.42578125" defaultRowHeight="15"/>
  <sheetData>
    <row r="2" spans="2:3">
      <c r="B2" s="198" t="s">
        <v>607</v>
      </c>
      <c r="C2" s="198" t="s">
        <v>608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90049-2B77-43F9-BAA9-EEE21E6EB5A3}">
  <sheetPr>
    <pageSetUpPr fitToPage="1"/>
  </sheetPr>
  <dimension ref="A1:X72"/>
  <sheetViews>
    <sheetView showGridLines="0" topLeftCell="A46" zoomScale="70" zoomScaleNormal="70" workbookViewId="0">
      <selection activeCell="L49" sqref="L49"/>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362" t="str">
        <f>IFERROR(VLOOKUP(PROCES,'Objetivos procesos '!C3:E28,3,FALSE)," ")</f>
        <v>Santiago Londoño Correa</v>
      </c>
      <c r="G16" s="363"/>
      <c r="H16" s="363"/>
      <c r="I16" s="363"/>
      <c r="J16" s="363"/>
      <c r="K16" s="363"/>
      <c r="L16" s="363"/>
      <c r="M16" s="363"/>
      <c r="N16" s="363"/>
      <c r="O16" s="363"/>
      <c r="P16" s="363"/>
      <c r="Q16" s="363"/>
      <c r="R16" s="363"/>
      <c r="S16" s="363"/>
      <c r="T16" s="363"/>
      <c r="U16" s="363"/>
      <c r="V16" s="363"/>
      <c r="W16" s="364"/>
      <c r="X16" s="6"/>
    </row>
    <row r="17" spans="2:24" ht="59.25" customHeight="1">
      <c r="B17" s="344" t="s">
        <v>437</v>
      </c>
      <c r="C17" s="345"/>
      <c r="D17" s="345"/>
      <c r="E17" s="345"/>
      <c r="F17" s="373" t="s">
        <v>438</v>
      </c>
      <c r="G17" s="374"/>
      <c r="H17" s="374"/>
      <c r="I17" s="374"/>
      <c r="J17" s="374"/>
      <c r="K17" s="374"/>
      <c r="L17" s="374"/>
      <c r="M17" s="374"/>
      <c r="N17" s="374"/>
      <c r="O17" s="374"/>
      <c r="P17" s="374"/>
      <c r="Q17" s="374"/>
      <c r="R17" s="374"/>
      <c r="S17" s="374"/>
      <c r="T17" s="374"/>
      <c r="U17" s="374"/>
      <c r="V17" s="374"/>
      <c r="W17" s="375"/>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31" t="s">
        <v>609</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610</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611</v>
      </c>
      <c r="H24" s="371"/>
      <c r="I24" s="371"/>
      <c r="J24" s="371"/>
      <c r="K24" s="371"/>
      <c r="L24" s="108"/>
      <c r="M24" s="372" t="s">
        <v>449</v>
      </c>
      <c r="N24" s="372"/>
      <c r="O24" s="372"/>
      <c r="P24" s="372"/>
      <c r="Q24" s="380" t="s">
        <v>612</v>
      </c>
      <c r="R24" s="381"/>
      <c r="S24" s="381"/>
      <c r="T24" s="381"/>
      <c r="U24" s="381"/>
      <c r="V24" s="381"/>
      <c r="W24" s="382"/>
    </row>
    <row r="25" spans="2:24" ht="89.25" customHeight="1">
      <c r="B25" s="365"/>
      <c r="C25" s="366"/>
      <c r="D25" s="366"/>
      <c r="E25" s="369" t="s">
        <v>451</v>
      </c>
      <c r="F25" s="370"/>
      <c r="G25" s="394" t="s">
        <v>613</v>
      </c>
      <c r="H25" s="394"/>
      <c r="I25" s="394"/>
      <c r="J25" s="394"/>
      <c r="K25" s="394"/>
      <c r="L25" s="109"/>
      <c r="M25" s="352" t="s">
        <v>449</v>
      </c>
      <c r="N25" s="353"/>
      <c r="O25" s="353"/>
      <c r="P25" s="354"/>
      <c r="Q25" s="380" t="s">
        <v>612</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141" customHeight="1">
      <c r="B27" s="366" t="s">
        <v>453</v>
      </c>
      <c r="C27" s="366"/>
      <c r="D27" s="366"/>
      <c r="E27" s="398" t="s">
        <v>614</v>
      </c>
      <c r="F27" s="399"/>
      <c r="G27" s="399"/>
      <c r="H27" s="399"/>
      <c r="I27" s="399"/>
      <c r="J27" s="399"/>
      <c r="K27" s="399"/>
      <c r="L27" s="399"/>
      <c r="M27" s="399"/>
      <c r="N27" s="399"/>
      <c r="O27" s="399"/>
      <c r="P27" s="399"/>
      <c r="Q27" s="399"/>
      <c r="R27" s="399"/>
      <c r="S27" s="399"/>
      <c r="T27" s="399"/>
      <c r="U27" s="399"/>
      <c r="V27" s="399"/>
      <c r="W27" s="40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77.25" customHeight="1">
      <c r="B29" s="401" t="s">
        <v>455</v>
      </c>
      <c r="C29" s="402"/>
      <c r="D29" s="402"/>
      <c r="E29" s="402"/>
      <c r="F29" s="403"/>
      <c r="G29" s="404" t="s">
        <v>14</v>
      </c>
      <c r="H29" s="405"/>
      <c r="I29" s="372" t="s">
        <v>456</v>
      </c>
      <c r="J29" s="372"/>
      <c r="K29" s="372"/>
      <c r="L29" s="349" t="s">
        <v>615</v>
      </c>
      <c r="M29" s="350"/>
      <c r="N29" s="350"/>
      <c r="O29" s="350"/>
      <c r="P29" s="350"/>
      <c r="Q29" s="350"/>
      <c r="R29" s="351"/>
      <c r="S29" s="397" t="s">
        <v>458</v>
      </c>
      <c r="T29" s="397"/>
      <c r="U29" s="435">
        <v>0.25</v>
      </c>
      <c r="V29" s="436"/>
      <c r="W29" s="437"/>
    </row>
    <row r="30" spans="2:24" ht="62.25" customHeight="1">
      <c r="B30" s="406" t="s">
        <v>459</v>
      </c>
      <c r="C30" s="347"/>
      <c r="D30" s="348"/>
      <c r="E30" s="407" t="s">
        <v>13</v>
      </c>
      <c r="F30" s="408"/>
      <c r="G30" s="346" t="s">
        <v>460</v>
      </c>
      <c r="H30" s="347"/>
      <c r="I30" s="348"/>
      <c r="J30" s="409">
        <v>0.25</v>
      </c>
      <c r="K30" s="410"/>
      <c r="L30" s="346" t="s">
        <v>461</v>
      </c>
      <c r="M30" s="347"/>
      <c r="N30" s="347"/>
      <c r="O30" s="348"/>
      <c r="P30" s="383" t="s">
        <v>616</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463</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464</v>
      </c>
      <c r="C34" s="412"/>
      <c r="D34" s="412"/>
      <c r="E34" s="158" t="s">
        <v>465</v>
      </c>
      <c r="F34" s="158" t="s">
        <v>466</v>
      </c>
      <c r="G34" s="159" t="s">
        <v>467</v>
      </c>
      <c r="H34" s="145" t="s">
        <v>468</v>
      </c>
      <c r="I34" s="160" t="s">
        <v>469</v>
      </c>
      <c r="J34" s="158" t="s">
        <v>470</v>
      </c>
      <c r="K34" s="159" t="s">
        <v>471</v>
      </c>
      <c r="L34" s="145" t="s">
        <v>472</v>
      </c>
      <c r="M34" s="145" t="s">
        <v>473</v>
      </c>
      <c r="N34" s="160" t="s">
        <v>474</v>
      </c>
      <c r="O34" s="158" t="s">
        <v>475</v>
      </c>
      <c r="P34" s="159" t="s">
        <v>476</v>
      </c>
      <c r="Q34" s="145" t="s">
        <v>477</v>
      </c>
      <c r="R34" s="160" t="s">
        <v>478</v>
      </c>
      <c r="S34" s="158" t="s">
        <v>479</v>
      </c>
      <c r="T34" s="159" t="s">
        <v>480</v>
      </c>
      <c r="U34" s="145" t="s">
        <v>481</v>
      </c>
      <c r="V34" s="145" t="s">
        <v>482</v>
      </c>
      <c r="W34" s="145" t="s">
        <v>483</v>
      </c>
    </row>
    <row r="35" spans="2:23" s="8" customFormat="1" ht="20.25" customHeight="1">
      <c r="B35" s="438" t="s">
        <v>484</v>
      </c>
      <c r="C35" s="439"/>
      <c r="D35" s="439"/>
      <c r="E35" s="110">
        <f>'Hoja de Registro-2'!C8</f>
        <v>37</v>
      </c>
      <c r="F35" s="110">
        <f>'Hoja de Registro-2'!D8</f>
        <v>54</v>
      </c>
      <c r="G35" s="111">
        <f>'Hoja de Registro-2'!E8</f>
        <v>54</v>
      </c>
      <c r="H35" s="112">
        <f>+IFERROR(SUM(E35:G35),"")</f>
        <v>145</v>
      </c>
      <c r="I35" s="113">
        <f>'Hoja de Registro-2'!H8</f>
        <v>0</v>
      </c>
      <c r="J35" s="113">
        <f>'Hoja de Registro-2'!I8</f>
        <v>0</v>
      </c>
      <c r="K35" s="113">
        <f>'Hoja de Registro-2'!J8</f>
        <v>0</v>
      </c>
      <c r="L35" s="112">
        <f>+IFERROR(SUM(I35:K35),"")</f>
        <v>0</v>
      </c>
      <c r="M35" s="112">
        <f>IFERROR(SUM(E35:G35,I35:K35),"")</f>
        <v>145</v>
      </c>
      <c r="N35" s="113">
        <f>'Hoja de Registro-2'!M8</f>
        <v>0</v>
      </c>
      <c r="O35" s="113">
        <f>'Hoja de Registro-2'!N8</f>
        <v>0</v>
      </c>
      <c r="P35" s="113">
        <f>'Hoja de Registro-2'!O8</f>
        <v>0</v>
      </c>
      <c r="Q35" s="112">
        <f>+IFERROR(SUM(N35:P35),"")</f>
        <v>0</v>
      </c>
      <c r="R35" s="113">
        <f>'Hoja de Registro-2'!R8</f>
        <v>0</v>
      </c>
      <c r="S35" s="113">
        <f>'Hoja de Registro-2'!S8</f>
        <v>0</v>
      </c>
      <c r="T35" s="113">
        <f>'Hoja de Registro-2'!T8</f>
        <v>0</v>
      </c>
      <c r="U35" s="112">
        <f>+IFERROR(SUM(R35:T35),"")</f>
        <v>0</v>
      </c>
      <c r="V35" s="112">
        <f>IFERROR(SUM(N35:P35,R35:T35),"")</f>
        <v>0</v>
      </c>
      <c r="W35" s="131">
        <f>IF(SUM(E35,F35,G35,I35,J35,K35,N35,O35,P35,R35,S35,T35)=0,"",SUM(E35,F35,G35,I35,J35,K35,N35,O35,P35,R35,S35,T35))</f>
        <v>145</v>
      </c>
    </row>
    <row r="36" spans="2:23" s="8" customFormat="1" ht="20.25" customHeight="1">
      <c r="B36" s="438" t="s">
        <v>485</v>
      </c>
      <c r="C36" s="439"/>
      <c r="D36" s="439"/>
      <c r="E36" s="205">
        <f>'Hoja de Registro-2'!C9</f>
        <v>47</v>
      </c>
      <c r="F36" s="205">
        <f>'Hoja de Registro-2'!D9</f>
        <v>42</v>
      </c>
      <c r="G36" s="206">
        <f>'Hoja de Registro-2'!E9</f>
        <v>49</v>
      </c>
      <c r="H36" s="112">
        <f>+IFERROR(SUM(E36:G36),"")</f>
        <v>138</v>
      </c>
      <c r="I36" s="113">
        <f>'Hoja de Registro-2'!H9</f>
        <v>0</v>
      </c>
      <c r="J36" s="113">
        <f>'Hoja de Registro-2'!I9</f>
        <v>0</v>
      </c>
      <c r="K36" s="113">
        <f>'Hoja de Registro-2'!J9</f>
        <v>0</v>
      </c>
      <c r="L36" s="112">
        <f>+IFERROR(SUM(I36:K36),"")</f>
        <v>0</v>
      </c>
      <c r="M36" s="112">
        <f>IFERROR(SUM(E36:G36,I36:K36),"")</f>
        <v>138</v>
      </c>
      <c r="N36" s="113">
        <f>'Hoja de Registro-2'!M9</f>
        <v>0</v>
      </c>
      <c r="O36" s="113">
        <f>'Hoja de Registro-2'!N9</f>
        <v>0</v>
      </c>
      <c r="P36" s="113">
        <f>'Hoja de Registro-2'!O9</f>
        <v>0</v>
      </c>
      <c r="Q36" s="112">
        <f>+IFERROR(SUM(N36:P36),"")</f>
        <v>0</v>
      </c>
      <c r="R36" s="113">
        <f>'Hoja de Registro-2'!R9</f>
        <v>0</v>
      </c>
      <c r="S36" s="113">
        <f>'Hoja de Registro-2'!S9</f>
        <v>0</v>
      </c>
      <c r="T36" s="113">
        <f>'Hoja de Registro-2'!T9</f>
        <v>0</v>
      </c>
      <c r="U36" s="112">
        <f>+IFERROR(SUM(R36:T36),"")</f>
        <v>0</v>
      </c>
      <c r="V36" s="112">
        <f>IFERROR(SUM(N36:P36,R36:T36),"")</f>
        <v>0</v>
      </c>
      <c r="W36" s="131">
        <f>IF(SUM(E36,F36,G36,I36,J36,K36,N36,O36,P36,R36,S36,T36)=0,"",SUM(E36,F36,G36,I36,J36,K36,N36,O36,P36,R36,S36,T36))</f>
        <v>138</v>
      </c>
    </row>
    <row r="37" spans="2:23" s="9" customFormat="1" ht="21" customHeight="1">
      <c r="B37" s="292" t="s">
        <v>486</v>
      </c>
      <c r="C37" s="293"/>
      <c r="D37" s="293"/>
      <c r="E37" s="155">
        <f>IF($E$23="DESCENDENTE","",IF($E$23&lt;&gt;"ASCENDENTE","",IFERROR(E35/E36,"")))</f>
        <v>0.78723404255319152</v>
      </c>
      <c r="F37" s="155">
        <f t="shared" ref="F37:W37" si="0">IF($E$23="DESCENDENTE","",IF($E$23&lt;&gt;"ASCENDENTE","",IFERROR(F35/F36,"")))</f>
        <v>1.2857142857142858</v>
      </c>
      <c r="G37" s="156">
        <f t="shared" si="0"/>
        <v>1.1020408163265305</v>
      </c>
      <c r="H37" s="130">
        <f t="shared" si="0"/>
        <v>1.0507246376811594</v>
      </c>
      <c r="I37" s="117" t="str">
        <f t="shared" si="0"/>
        <v/>
      </c>
      <c r="J37" s="114" t="str">
        <f t="shared" si="0"/>
        <v/>
      </c>
      <c r="K37" s="115" t="str">
        <f t="shared" si="0"/>
        <v/>
      </c>
      <c r="L37" s="130" t="str">
        <f t="shared" si="0"/>
        <v/>
      </c>
      <c r="M37" s="130">
        <f t="shared" si="0"/>
        <v>1.0507246376811594</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1.0507246376811594</v>
      </c>
    </row>
    <row r="38" spans="2:23" s="9" customFormat="1" ht="21" customHeight="1">
      <c r="B38" s="292" t="s">
        <v>487</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488</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489</v>
      </c>
      <c r="C40" s="293"/>
      <c r="D40" s="293"/>
      <c r="E40" s="114">
        <f>IF($J$30="","",$J$30)</f>
        <v>0.25</v>
      </c>
      <c r="F40" s="114">
        <f t="shared" ref="F40:G40" si="2">IF($J$30="","",$J$30)</f>
        <v>0.25</v>
      </c>
      <c r="G40" s="115">
        <f t="shared" si="2"/>
        <v>0.25</v>
      </c>
      <c r="H40" s="130">
        <f>IF($J$30="","",$J$30)</f>
        <v>0.25</v>
      </c>
      <c r="I40" s="114">
        <f>IF($J$30="","",$J$30)</f>
        <v>0.25</v>
      </c>
      <c r="J40" s="114">
        <f t="shared" ref="J40:K40" si="3">IF($J$30="","",$J$30)</f>
        <v>0.25</v>
      </c>
      <c r="K40" s="114">
        <f t="shared" si="3"/>
        <v>0.25</v>
      </c>
      <c r="L40" s="130">
        <f>IF($J$30="","",$J$30)</f>
        <v>0.25</v>
      </c>
      <c r="M40" s="130">
        <f>IF($J$30="","",$J$30)</f>
        <v>0.25</v>
      </c>
      <c r="N40" s="117">
        <f t="shared" ref="N40:O40" si="4">IF($J$30="","",$J$30)</f>
        <v>0.25</v>
      </c>
      <c r="O40" s="114">
        <f t="shared" si="4"/>
        <v>0.25</v>
      </c>
      <c r="P40" s="115">
        <f>IF($J$30="","",$J$30)</f>
        <v>0.25</v>
      </c>
      <c r="Q40" s="130">
        <f>IF($J$30="","",$J$30)</f>
        <v>0.25</v>
      </c>
      <c r="R40" s="114">
        <f t="shared" ref="R40:S40" si="5">IF($J$30="","",$J$30)</f>
        <v>0.25</v>
      </c>
      <c r="S40" s="114">
        <f t="shared" si="5"/>
        <v>0.25</v>
      </c>
      <c r="T40" s="115">
        <f>IF($J$30="","",$J$30)</f>
        <v>0.25</v>
      </c>
      <c r="U40" s="130">
        <f>IF($J$30="","",$J$30)</f>
        <v>0.25</v>
      </c>
      <c r="V40" s="130">
        <f>IF($J$30="","",$J$30)</f>
        <v>0.25</v>
      </c>
      <c r="W40" s="130">
        <f>IF($J$30="","",$J$30)</f>
        <v>0.25</v>
      </c>
    </row>
    <row r="41" spans="2:23" s="9" customFormat="1" ht="27.75" customHeight="1" thickBot="1">
      <c r="B41" s="395" t="s">
        <v>490</v>
      </c>
      <c r="C41" s="396"/>
      <c r="D41" s="396"/>
      <c r="E41" s="207">
        <f>(IFERROR((E35/E36)/E40,""))</f>
        <v>3.1489361702127661</v>
      </c>
      <c r="F41" s="207">
        <f t="shared" ref="F41:G41" si="6">(IFERROR((F35/F36)/F40,""))</f>
        <v>5.1428571428571432</v>
      </c>
      <c r="G41" s="208">
        <f t="shared" si="6"/>
        <v>4.408163265306122</v>
      </c>
      <c r="H41" s="116">
        <f>(IFERROR((H35/H36)/H40,""))</f>
        <v>4.2028985507246377</v>
      </c>
      <c r="I41" s="209" t="str">
        <f>(IFERROR((I35/I36)/I40,""))</f>
        <v/>
      </c>
      <c r="J41" s="207" t="str">
        <f>(IFERROR((J35/J36)/J40,""))</f>
        <v/>
      </c>
      <c r="K41" s="208" t="str">
        <f>(IFERROR((K35/K36)/K40,""))</f>
        <v/>
      </c>
      <c r="L41" s="116" t="str">
        <f t="shared" ref="L41:W41" si="7">(IFERROR((L35/L36)/L40,""))</f>
        <v/>
      </c>
      <c r="M41" s="116">
        <f t="shared" si="7"/>
        <v>4.2028985507246377</v>
      </c>
      <c r="N41" s="209" t="str">
        <f>(IFERROR((N35/N36)/N40,""))</f>
        <v/>
      </c>
      <c r="O41" s="207" t="str">
        <f t="shared" si="7"/>
        <v/>
      </c>
      <c r="P41" s="208" t="str">
        <f t="shared" si="7"/>
        <v/>
      </c>
      <c r="Q41" s="116" t="str">
        <f t="shared" si="7"/>
        <v/>
      </c>
      <c r="R41" s="209" t="str">
        <f t="shared" si="7"/>
        <v/>
      </c>
      <c r="S41" s="207" t="str">
        <f t="shared" si="7"/>
        <v/>
      </c>
      <c r="T41" s="208" t="str">
        <f t="shared" si="7"/>
        <v/>
      </c>
      <c r="U41" s="116" t="str">
        <f t="shared" si="7"/>
        <v/>
      </c>
      <c r="V41" s="116" t="str">
        <f t="shared" si="7"/>
        <v/>
      </c>
      <c r="W41" s="116">
        <f t="shared" si="7"/>
        <v>4.2028985507246377</v>
      </c>
    </row>
    <row r="42" spans="2:23" s="9" customFormat="1" ht="32.25" hidden="1" customHeight="1" thickBot="1">
      <c r="B42" s="392" t="s">
        <v>491</v>
      </c>
      <c r="C42" s="393"/>
      <c r="D42" s="393"/>
      <c r="E42" s="155" t="str">
        <f>(IFERROR((#REF!/E35)/E40,""))</f>
        <v/>
      </c>
      <c r="F42" s="155">
        <f t="shared" ref="F42:W42" si="8">(IFERROR((F35/F36)/F40,""))</f>
        <v>5.1428571428571432</v>
      </c>
      <c r="G42" s="156">
        <f t="shared" si="8"/>
        <v>4.408163265306122</v>
      </c>
      <c r="H42" s="154">
        <f t="shared" si="8"/>
        <v>4.2028985507246377</v>
      </c>
      <c r="I42" s="157" t="str">
        <f t="shared" si="8"/>
        <v/>
      </c>
      <c r="J42" s="155" t="str">
        <f t="shared" si="8"/>
        <v/>
      </c>
      <c r="K42" s="156" t="str">
        <f t="shared" si="8"/>
        <v/>
      </c>
      <c r="L42" s="154" t="str">
        <f t="shared" si="8"/>
        <v/>
      </c>
      <c r="M42" s="154">
        <f t="shared" si="8"/>
        <v>4.2028985507246377</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4.2028985507246377</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492</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296" t="s">
        <v>617</v>
      </c>
      <c r="O46" s="297"/>
      <c r="P46" s="297"/>
      <c r="Q46" s="297"/>
      <c r="R46" s="297"/>
      <c r="S46" s="297"/>
      <c r="T46" s="297"/>
      <c r="U46" s="297"/>
      <c r="V46" s="297"/>
      <c r="W46" s="298"/>
    </row>
    <row r="47" spans="2:23" ht="23.25" customHeight="1">
      <c r="B47" s="121"/>
      <c r="C47" s="106"/>
      <c r="D47" s="106"/>
      <c r="E47" s="106"/>
      <c r="F47" s="106"/>
      <c r="G47" s="106"/>
      <c r="H47" s="106"/>
      <c r="I47" s="106"/>
      <c r="J47" s="106"/>
      <c r="K47" s="106"/>
      <c r="L47" s="122"/>
      <c r="M47" s="106"/>
      <c r="N47" s="299"/>
      <c r="O47" s="300"/>
      <c r="P47" s="300"/>
      <c r="Q47" s="300"/>
      <c r="R47" s="300"/>
      <c r="S47" s="300"/>
      <c r="T47" s="300"/>
      <c r="U47" s="300"/>
      <c r="V47" s="300"/>
      <c r="W47" s="301"/>
    </row>
    <row r="48" spans="2:23" ht="23.25" customHeight="1">
      <c r="B48" s="121"/>
      <c r="C48" s="106"/>
      <c r="D48" s="106"/>
      <c r="E48" s="106"/>
      <c r="F48" s="106"/>
      <c r="G48" s="106"/>
      <c r="H48" s="106"/>
      <c r="I48" s="106"/>
      <c r="J48" s="106"/>
      <c r="K48" s="106"/>
      <c r="L48" s="122"/>
      <c r="M48" s="106"/>
      <c r="N48" s="302"/>
      <c r="O48" s="303"/>
      <c r="P48" s="303"/>
      <c r="Q48" s="303"/>
      <c r="R48" s="303"/>
      <c r="S48" s="303"/>
      <c r="T48" s="303"/>
      <c r="U48" s="303"/>
      <c r="V48" s="303"/>
      <c r="W48" s="304"/>
    </row>
    <row r="49" spans="2:23" ht="23.25" customHeight="1">
      <c r="B49" s="121"/>
      <c r="C49" s="106"/>
      <c r="D49" s="106"/>
      <c r="E49" s="106"/>
      <c r="F49" s="106"/>
      <c r="G49" s="106"/>
      <c r="H49" s="106"/>
      <c r="I49" s="106"/>
      <c r="J49" s="106"/>
      <c r="K49" s="106"/>
      <c r="L49" s="122"/>
      <c r="M49" s="106"/>
      <c r="N49" s="296" t="s">
        <v>494</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495</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496</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497</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498</v>
      </c>
      <c r="O58" s="307"/>
      <c r="P58" s="307"/>
      <c r="Q58" s="308"/>
      <c r="R58" s="315" t="s">
        <v>499</v>
      </c>
      <c r="S58" s="315"/>
      <c r="T58" s="331" t="s">
        <v>500</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501</v>
      </c>
      <c r="O60" s="307"/>
      <c r="P60" s="307"/>
      <c r="Q60" s="308"/>
      <c r="R60" s="317" t="s">
        <v>499</v>
      </c>
      <c r="S60" s="317"/>
      <c r="T60" s="331" t="s">
        <v>500</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502</v>
      </c>
      <c r="C64" s="295"/>
      <c r="D64" s="295"/>
      <c r="E64" s="295"/>
      <c r="F64" s="295"/>
      <c r="G64" s="295"/>
      <c r="H64" s="295"/>
      <c r="I64" s="295"/>
      <c r="J64" s="295"/>
      <c r="K64" s="295"/>
      <c r="L64" s="295"/>
      <c r="O64" s="10"/>
      <c r="P64" s="10"/>
    </row>
    <row r="65" spans="2:23">
      <c r="B65" s="10" t="s">
        <v>502</v>
      </c>
      <c r="O65" s="10"/>
      <c r="P65" s="10"/>
    </row>
    <row r="66" spans="2:23">
      <c r="B66" s="12" t="s">
        <v>503</v>
      </c>
      <c r="F66" s="12" t="s">
        <v>504</v>
      </c>
      <c r="G66" s="12" t="s">
        <v>505</v>
      </c>
      <c r="H66" s="12" t="s">
        <v>506</v>
      </c>
      <c r="I66" s="12" t="s">
        <v>507</v>
      </c>
      <c r="J66" s="12" t="s">
        <v>508</v>
      </c>
      <c r="O66" s="10"/>
      <c r="P66" s="10"/>
      <c r="Q66" s="10"/>
      <c r="R66" s="10"/>
      <c r="S66" s="10"/>
      <c r="T66" s="10"/>
      <c r="U66" s="10"/>
      <c r="V66" s="10"/>
      <c r="W66" s="10"/>
    </row>
    <row r="67" spans="2:23">
      <c r="B67" s="12" t="s">
        <v>502</v>
      </c>
      <c r="F67" s="13">
        <f>+H37</f>
        <v>1.0507246376811594</v>
      </c>
      <c r="G67" s="13" t="str">
        <f>+L37</f>
        <v/>
      </c>
      <c r="H67" s="13" t="str">
        <f>+Q37</f>
        <v/>
      </c>
      <c r="I67" s="13" t="str">
        <f>+U37</f>
        <v/>
      </c>
      <c r="J67" s="13">
        <f>+W37</f>
        <v>1.0507246376811594</v>
      </c>
      <c r="N67" s="14"/>
      <c r="O67" s="15"/>
      <c r="P67" s="15"/>
      <c r="Q67" s="15"/>
      <c r="R67" s="15"/>
      <c r="S67" s="10"/>
      <c r="T67" s="10"/>
      <c r="U67" s="10"/>
      <c r="V67" s="10"/>
      <c r="W67" s="10"/>
    </row>
    <row r="68" spans="2:23" hidden="1">
      <c r="F68" s="14">
        <f>+H40</f>
        <v>0.25</v>
      </c>
      <c r="G68" s="14">
        <f>+L40</f>
        <v>0.25</v>
      </c>
      <c r="H68" s="14">
        <f>+Q40</f>
        <v>0.25</v>
      </c>
      <c r="I68" s="14">
        <f>+U40</f>
        <v>0.25</v>
      </c>
      <c r="J68" s="14">
        <f>+W40</f>
        <v>0.25</v>
      </c>
      <c r="K68" s="14"/>
      <c r="L68" s="14"/>
      <c r="M68" s="14"/>
      <c r="O68" s="10"/>
      <c r="P68" s="10"/>
      <c r="Q68" s="10"/>
      <c r="R68" s="10"/>
      <c r="S68" s="10"/>
      <c r="T68" s="10"/>
      <c r="U68" s="10"/>
      <c r="V68" s="10"/>
      <c r="W68" s="10"/>
    </row>
    <row r="69" spans="2:23" hidden="1">
      <c r="F69" s="13">
        <f>+H41</f>
        <v>4.2028985507246377</v>
      </c>
      <c r="G69" s="13" t="str">
        <f>+L41</f>
        <v/>
      </c>
      <c r="H69" s="13" t="str">
        <f>+Q41</f>
        <v/>
      </c>
      <c r="I69" s="13" t="str">
        <f>+U41</f>
        <v/>
      </c>
      <c r="J69" s="13">
        <f>+W41</f>
        <v>4.2028985507246377</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35" priority="1" stopIfTrue="1" operator="between">
      <formula>0.76</formula>
      <formula>10</formula>
    </cfRule>
    <cfRule type="cellIs" dxfId="34" priority="2" stopIfTrue="1" operator="between">
      <formula>0.5</formula>
      <formula>0.759</formula>
    </cfRule>
    <cfRule type="cellIs" dxfId="33" priority="3" stopIfTrue="1" operator="between">
      <formula>0</formula>
      <formula>0.499</formula>
    </cfRule>
  </conditionalFormatting>
  <conditionalFormatting sqref="E37:W37">
    <cfRule type="cellIs" dxfId="32" priority="7" stopIfTrue="1" operator="between">
      <formula>0.76</formula>
      <formula>10</formula>
    </cfRule>
    <cfRule type="cellIs" dxfId="31" priority="8" stopIfTrue="1" operator="between">
      <formula>0.5</formula>
      <formula>0.759</formula>
    </cfRule>
    <cfRule type="cellIs" dxfId="30" priority="9" stopIfTrue="1" operator="between">
      <formula>0</formula>
      <formula>0.499</formula>
    </cfRule>
  </conditionalFormatting>
  <conditionalFormatting sqref="E38:W39">
    <cfRule type="containsBlanks" priority="10" stopIfTrue="1">
      <formula>LEN(TRIM(E38))=0</formula>
    </cfRule>
    <cfRule type="cellIs" dxfId="29" priority="11" stopIfTrue="1" operator="greaterThanOrEqual">
      <formula>0.1</formula>
    </cfRule>
    <cfRule type="cellIs" dxfId="28" priority="12" stopIfTrue="1" operator="between">
      <formula>0.0301</formula>
      <formula>0.9999</formula>
    </cfRule>
    <cfRule type="cellIs" dxfId="27" priority="13" stopIfTrue="1" operator="between">
      <formula>0</formula>
      <formula>0.03</formula>
    </cfRule>
  </conditionalFormatting>
  <conditionalFormatting sqref="E42:W42">
    <cfRule type="cellIs" dxfId="26" priority="14" stopIfTrue="1" operator="between">
      <formula>0.76</formula>
      <formula>10</formula>
    </cfRule>
    <cfRule type="cellIs" dxfId="25" priority="15" stopIfTrue="1" operator="between">
      <formula>0.5</formula>
      <formula>0.759</formula>
    </cfRule>
    <cfRule type="cellIs" dxfId="24" priority="16" stopIfTrue="1" operator="between">
      <formula>0</formula>
      <formula>0.499</formula>
    </cfRule>
  </conditionalFormatting>
  <conditionalFormatting sqref="F41:W41">
    <cfRule type="cellIs" dxfId="23" priority="4" stopIfTrue="1" operator="between">
      <formula>0.76</formula>
      <formula>10</formula>
    </cfRule>
    <cfRule type="cellIs" dxfId="22" priority="5" stopIfTrue="1" operator="between">
      <formula>0.5</formula>
      <formula>0.759</formula>
    </cfRule>
    <cfRule type="cellIs" dxfId="21"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39754591-0B04-4ECC-94F9-B683734EB400}">
          <x14:formula1>
            <xm:f>Hoja1!$D$27:$D$29</xm:f>
          </x14:formula1>
          <xm:sqref>E23</xm:sqref>
        </x14:dataValidation>
        <x14:dataValidation type="list" allowBlank="1" showInputMessage="1" showErrorMessage="1" xr:uid="{644DA928-9BE5-479B-87CB-27C8D0DB44EC}">
          <x14:formula1>
            <xm:f>'Objetivos procesos '!$C$3:$C$28</xm:f>
          </x14:formula1>
          <xm:sqref>F13:W13</xm:sqref>
        </x14:dataValidation>
        <x14:dataValidation type="list" allowBlank="1" showInputMessage="1" showErrorMessage="1" xr:uid="{3F60AA3E-FA48-4B4C-BF5C-FB69E7DFB50E}">
          <x14:formula1>
            <xm:f>Hoja1!$D$4:$D$10</xm:f>
          </x14:formula1>
          <xm:sqref>F17:W17</xm:sqref>
        </x14:dataValidation>
        <x14:dataValidation type="list" allowBlank="1" showInputMessage="1" showErrorMessage="1" xr:uid="{3A6B57B8-573D-41D3-A9C1-D1B80668A28A}">
          <x14:formula1>
            <xm:f>'1.IDP'!$J$3:$J$9</xm:f>
          </x14:formula1>
          <xm:sqref>G29:H29</xm:sqref>
        </x14:dataValidation>
        <x14:dataValidation type="list" allowBlank="1" showInputMessage="1" showErrorMessage="1" xr:uid="{7CB31E0A-CACA-4790-BCEC-2EAF343C8F7D}">
          <x14:formula1>
            <xm:f>'1.IDP'!$E$4:$E$8</xm:f>
          </x14:formula1>
          <xm:sqref>E30:F30</xm:sqref>
        </x14:dataValidation>
        <x14:dataValidation type="list" allowBlank="1" showInputMessage="1" showErrorMessage="1" xr:uid="{D7D819D0-4D21-4FD0-8B39-8CA9ADF964AB}">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98ECD-42FB-4C67-8FF6-9CE7BAFFCA1E}">
  <dimension ref="A1:Z119"/>
  <sheetViews>
    <sheetView showGridLines="0" tabSelected="1" topLeftCell="A22" zoomScale="80" zoomScaleNormal="80" workbookViewId="0">
      <selection activeCell="A14" sqref="A14:A15"/>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581</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264" t="str">
        <f>+'GIN-FM-006-1'!F13</f>
        <v>Recuperación Empresarial</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49" t="s">
        <v>583</v>
      </c>
      <c r="B6" s="265" t="s">
        <v>584</v>
      </c>
      <c r="C6" s="249" t="s">
        <v>465</v>
      </c>
      <c r="D6" s="245" t="s">
        <v>466</v>
      </c>
      <c r="E6" s="245" t="s">
        <v>585</v>
      </c>
      <c r="F6" s="245" t="s">
        <v>586</v>
      </c>
      <c r="G6" s="247" t="s">
        <v>587</v>
      </c>
      <c r="H6" s="249" t="s">
        <v>469</v>
      </c>
      <c r="I6" s="245" t="s">
        <v>470</v>
      </c>
      <c r="J6" s="245" t="s">
        <v>471</v>
      </c>
      <c r="K6" s="245" t="s">
        <v>588</v>
      </c>
      <c r="L6" s="247" t="s">
        <v>587</v>
      </c>
      <c r="M6" s="249" t="s">
        <v>474</v>
      </c>
      <c r="N6" s="245" t="s">
        <v>475</v>
      </c>
      <c r="O6" s="245" t="s">
        <v>476</v>
      </c>
      <c r="P6" s="245" t="s">
        <v>589</v>
      </c>
      <c r="Q6" s="247" t="s">
        <v>587</v>
      </c>
      <c r="R6" s="249" t="s">
        <v>478</v>
      </c>
      <c r="S6" s="245" t="s">
        <v>479</v>
      </c>
      <c r="T6" s="245" t="s">
        <v>480</v>
      </c>
      <c r="U6" s="245" t="s">
        <v>590</v>
      </c>
      <c r="V6" s="247" t="s">
        <v>587</v>
      </c>
      <c r="W6" s="249" t="s">
        <v>591</v>
      </c>
      <c r="X6" s="245"/>
      <c r="Y6" s="247"/>
      <c r="Z6" s="172"/>
    </row>
    <row r="7" spans="1:26" s="175" customFormat="1" ht="15.75" customHeight="1">
      <c r="A7" s="250"/>
      <c r="B7" s="266"/>
      <c r="C7" s="250"/>
      <c r="D7" s="246"/>
      <c r="E7" s="246"/>
      <c r="F7" s="246"/>
      <c r="G7" s="248"/>
      <c r="H7" s="250"/>
      <c r="I7" s="246"/>
      <c r="J7" s="246"/>
      <c r="K7" s="246"/>
      <c r="L7" s="248"/>
      <c r="M7" s="250"/>
      <c r="N7" s="246"/>
      <c r="O7" s="246"/>
      <c r="P7" s="246"/>
      <c r="Q7" s="248"/>
      <c r="R7" s="250"/>
      <c r="S7" s="246"/>
      <c r="T7" s="246"/>
      <c r="U7" s="246"/>
      <c r="V7" s="248"/>
      <c r="W7" s="250"/>
      <c r="X7" s="246"/>
      <c r="Y7" s="248"/>
      <c r="Z7" s="174"/>
    </row>
    <row r="8" spans="1:26" ht="62.25" customHeight="1">
      <c r="A8" s="251" t="s">
        <v>592</v>
      </c>
      <c r="B8" s="214" t="s">
        <v>611</v>
      </c>
      <c r="C8" s="220">
        <f t="shared" ref="C8:E9" si="0">+C10+C16+C20+C22+C24+C26+C28+C12+C14+C18</f>
        <v>37</v>
      </c>
      <c r="D8" s="186">
        <f t="shared" si="0"/>
        <v>54</v>
      </c>
      <c r="E8" s="186">
        <f t="shared" si="0"/>
        <v>54</v>
      </c>
      <c r="F8" s="186">
        <f>+C8+D8+E8</f>
        <v>145</v>
      </c>
      <c r="G8" s="253">
        <f>IF(F8=0," ",F8/F9)</f>
        <v>1.0507246376811594</v>
      </c>
      <c r="H8" s="220">
        <f>+H10+H16+H20+H22+H24+H26+H28+H12+H14+H18</f>
        <v>0</v>
      </c>
      <c r="I8" s="186">
        <f>+I10+I16+I20+I22+I24+I26+I28+I12+I14+I18</f>
        <v>0</v>
      </c>
      <c r="J8" s="186">
        <f>+J10+J16+J20+J22+J24+J26+J28+J12+J14+J18</f>
        <v>0</v>
      </c>
      <c r="K8" s="186">
        <f t="shared" ref="K8:K29" si="1">+H8+I8+J8</f>
        <v>0</v>
      </c>
      <c r="L8" s="253" t="str">
        <f>IF(K8=0," ",K8/K9)</f>
        <v xml:space="preserve"> </v>
      </c>
      <c r="M8" s="220">
        <f t="shared" ref="M8:O9" si="2">+M10+M16+M20+M22+M24+M26+M28+M12+M14+M18</f>
        <v>0</v>
      </c>
      <c r="N8" s="186">
        <f t="shared" si="2"/>
        <v>0</v>
      </c>
      <c r="O8" s="186">
        <f t="shared" si="2"/>
        <v>0</v>
      </c>
      <c r="P8" s="186">
        <f t="shared" ref="P8:P29" si="3">+M8+N8+O8</f>
        <v>0</v>
      </c>
      <c r="Q8" s="253" t="str">
        <f>IF(P8=0," ",P8/P9)</f>
        <v xml:space="preserve"> </v>
      </c>
      <c r="R8" s="220">
        <f t="shared" ref="R8:T9" si="4">+R10+R16+R20+R22+R24+R26+R28+R12+R14+R18</f>
        <v>0</v>
      </c>
      <c r="S8" s="186">
        <f t="shared" si="4"/>
        <v>0</v>
      </c>
      <c r="T8" s="186">
        <f t="shared" si="4"/>
        <v>0</v>
      </c>
      <c r="U8" s="186">
        <f t="shared" ref="U8:U29" si="5">+R8+S8+T8</f>
        <v>0</v>
      </c>
      <c r="V8" s="253" t="str">
        <f>IF(U8=0," ",U8/U9)</f>
        <v xml:space="preserve"> </v>
      </c>
      <c r="W8" s="452" t="s">
        <v>593</v>
      </c>
      <c r="X8" s="231"/>
      <c r="Y8" s="232"/>
    </row>
    <row r="9" spans="1:26" ht="69" customHeight="1" thickBot="1">
      <c r="A9" s="252"/>
      <c r="B9" s="215" t="s">
        <v>613</v>
      </c>
      <c r="C9" s="221">
        <f t="shared" si="0"/>
        <v>47</v>
      </c>
      <c r="D9" s="187">
        <f t="shared" si="0"/>
        <v>42</v>
      </c>
      <c r="E9" s="187">
        <f t="shared" si="0"/>
        <v>49</v>
      </c>
      <c r="F9" s="187">
        <f t="shared" ref="F9:F29" si="6">+C9+D9+E9</f>
        <v>138</v>
      </c>
      <c r="G9" s="468"/>
      <c r="H9" s="221">
        <f>+H11+H17+H21+H23+H25+H27+H29+H13+H19+H15</f>
        <v>0</v>
      </c>
      <c r="I9" s="187">
        <f>+I11+I17+I21+I23+I25+I27+I29+I13+I15+I19</f>
        <v>0</v>
      </c>
      <c r="J9" s="187">
        <f>+J11+J17+J21+J23+J25+J27+J29+J13+J15+J19</f>
        <v>0</v>
      </c>
      <c r="K9" s="187">
        <f t="shared" si="1"/>
        <v>0</v>
      </c>
      <c r="L9" s="468"/>
      <c r="M9" s="221">
        <f t="shared" si="2"/>
        <v>0</v>
      </c>
      <c r="N9" s="187">
        <f t="shared" si="2"/>
        <v>0</v>
      </c>
      <c r="O9" s="187">
        <f t="shared" si="2"/>
        <v>0</v>
      </c>
      <c r="P9" s="187">
        <f t="shared" si="3"/>
        <v>0</v>
      </c>
      <c r="Q9" s="468"/>
      <c r="R9" s="221">
        <f t="shared" si="4"/>
        <v>0</v>
      </c>
      <c r="S9" s="187">
        <f t="shared" si="4"/>
        <v>0</v>
      </c>
      <c r="T9" s="187">
        <f t="shared" si="4"/>
        <v>0</v>
      </c>
      <c r="U9" s="187">
        <f t="shared" si="5"/>
        <v>0</v>
      </c>
      <c r="V9" s="468"/>
      <c r="W9" s="453"/>
      <c r="X9" s="241"/>
      <c r="Y9" s="242"/>
    </row>
    <row r="10" spans="1:26" s="176" customFormat="1" ht="69.95" customHeight="1">
      <c r="A10" s="236" t="s">
        <v>618</v>
      </c>
      <c r="B10" s="216" t="str">
        <f>+$B$8</f>
        <v xml:space="preserve">Número de proyectos de calificación y graduación de créditos y derechos de voto aprobados en el periodo evaluado </v>
      </c>
      <c r="C10" s="200">
        <v>9</v>
      </c>
      <c r="D10" s="200">
        <v>9</v>
      </c>
      <c r="E10" s="200">
        <v>7</v>
      </c>
      <c r="F10" s="210">
        <f t="shared" si="6"/>
        <v>25</v>
      </c>
      <c r="G10" s="238">
        <f>IF(F10=0," ",F10/F11)</f>
        <v>3.5714285714285716</v>
      </c>
      <c r="H10" s="222"/>
      <c r="I10" s="200"/>
      <c r="J10" s="200"/>
      <c r="K10" s="210">
        <f t="shared" si="1"/>
        <v>0</v>
      </c>
      <c r="L10" s="238" t="str">
        <f>IF(K10=0," ",K10/K11)</f>
        <v xml:space="preserve"> </v>
      </c>
      <c r="M10" s="222"/>
      <c r="N10" s="200"/>
      <c r="O10" s="200"/>
      <c r="P10" s="210">
        <f t="shared" si="3"/>
        <v>0</v>
      </c>
      <c r="Q10" s="238" t="str">
        <f>IF(P10=0," ",P10/P11)</f>
        <v xml:space="preserve"> </v>
      </c>
      <c r="R10" s="222"/>
      <c r="S10" s="200"/>
      <c r="T10" s="200"/>
      <c r="U10" s="210">
        <f t="shared" si="5"/>
        <v>0</v>
      </c>
      <c r="V10" s="238" t="str">
        <f>IF(U10=0," ",U10/U11)</f>
        <v xml:space="preserve"> </v>
      </c>
      <c r="W10" s="465" t="s">
        <v>619</v>
      </c>
      <c r="X10" s="466"/>
      <c r="Y10" s="467"/>
    </row>
    <row r="11" spans="1:26" s="176" customFormat="1" ht="69.95" customHeight="1" thickBot="1">
      <c r="A11" s="237"/>
      <c r="B11" s="217" t="str">
        <f>+$B$9</f>
        <v>Número de procesos que hayan surtido los tramites para que la Entidad se pronuncie sobre aprobación de proyectos e inventarios</v>
      </c>
      <c r="C11" s="202">
        <v>0</v>
      </c>
      <c r="D11" s="202">
        <v>4</v>
      </c>
      <c r="E11" s="202">
        <v>3</v>
      </c>
      <c r="F11" s="213">
        <f t="shared" si="6"/>
        <v>7</v>
      </c>
      <c r="G11" s="243"/>
      <c r="H11" s="223"/>
      <c r="I11" s="202"/>
      <c r="J11" s="202"/>
      <c r="K11" s="213">
        <f t="shared" si="1"/>
        <v>0</v>
      </c>
      <c r="L11" s="243"/>
      <c r="M11" s="223"/>
      <c r="N11" s="202"/>
      <c r="O11" s="202"/>
      <c r="P11" s="213">
        <f t="shared" si="3"/>
        <v>0</v>
      </c>
      <c r="Q11" s="243"/>
      <c r="R11" s="223"/>
      <c r="S11" s="202"/>
      <c r="T11" s="202"/>
      <c r="U11" s="213">
        <f t="shared" si="5"/>
        <v>0</v>
      </c>
      <c r="V11" s="243"/>
      <c r="W11" s="234"/>
      <c r="X11" s="234"/>
      <c r="Y11" s="235"/>
    </row>
    <row r="12" spans="1:26" s="176" customFormat="1" ht="69.95" customHeight="1">
      <c r="A12" s="236" t="s">
        <v>620</v>
      </c>
      <c r="B12" s="216" t="str">
        <f>+$B$8</f>
        <v xml:space="preserve">Número de proyectos de calificación y graduación de créditos y derechos de voto aprobados en el periodo evaluado </v>
      </c>
      <c r="C12" s="200">
        <v>2</v>
      </c>
      <c r="D12" s="200">
        <v>9</v>
      </c>
      <c r="E12" s="200">
        <v>4</v>
      </c>
      <c r="F12" s="212">
        <f t="shared" si="6"/>
        <v>15</v>
      </c>
      <c r="G12" s="238">
        <f>IF(F12=0," ",F12/F13)</f>
        <v>1.3636363636363635</v>
      </c>
      <c r="H12" s="222"/>
      <c r="I12" s="200"/>
      <c r="J12" s="200"/>
      <c r="K12" s="212">
        <f t="shared" si="1"/>
        <v>0</v>
      </c>
      <c r="L12" s="238" t="str">
        <f>IF(K12=0," ",K12/K13)</f>
        <v xml:space="preserve"> </v>
      </c>
      <c r="M12" s="222"/>
      <c r="N12" s="200"/>
      <c r="O12" s="200"/>
      <c r="P12" s="212">
        <f t="shared" si="3"/>
        <v>0</v>
      </c>
      <c r="Q12" s="238" t="str">
        <f>IF(P12=0," ",P12/P13)</f>
        <v xml:space="preserve"> </v>
      </c>
      <c r="R12" s="222"/>
      <c r="S12" s="200"/>
      <c r="T12" s="200"/>
      <c r="U12" s="212">
        <f t="shared" si="5"/>
        <v>0</v>
      </c>
      <c r="V12" s="238" t="str">
        <f>IF(U12=0," ",U12/U13)</f>
        <v xml:space="preserve"> </v>
      </c>
      <c r="W12" s="452" t="s">
        <v>593</v>
      </c>
      <c r="X12" s="231"/>
      <c r="Y12" s="232"/>
    </row>
    <row r="13" spans="1:26" s="176" customFormat="1" ht="69.95" customHeight="1" thickBot="1">
      <c r="A13" s="237"/>
      <c r="B13" s="217" t="str">
        <f>+$B$9</f>
        <v>Número de procesos que hayan surtido los tramites para que la Entidad se pronuncie sobre aprobación de proyectos e inventarios</v>
      </c>
      <c r="C13" s="202">
        <v>4</v>
      </c>
      <c r="D13" s="202">
        <v>2</v>
      </c>
      <c r="E13" s="202">
        <v>5</v>
      </c>
      <c r="F13" s="213">
        <f t="shared" si="6"/>
        <v>11</v>
      </c>
      <c r="G13" s="243"/>
      <c r="H13" s="223"/>
      <c r="I13" s="202"/>
      <c r="J13" s="202"/>
      <c r="K13" s="213">
        <f t="shared" si="1"/>
        <v>0</v>
      </c>
      <c r="L13" s="243"/>
      <c r="M13" s="223"/>
      <c r="N13" s="202"/>
      <c r="O13" s="202"/>
      <c r="P13" s="213">
        <f t="shared" si="3"/>
        <v>0</v>
      </c>
      <c r="Q13" s="243"/>
      <c r="R13" s="223"/>
      <c r="S13" s="202"/>
      <c r="T13" s="202"/>
      <c r="U13" s="213">
        <f t="shared" si="5"/>
        <v>0</v>
      </c>
      <c r="V13" s="243"/>
      <c r="W13" s="453"/>
      <c r="X13" s="241"/>
      <c r="Y13" s="242"/>
    </row>
    <row r="14" spans="1:26" s="176" customFormat="1" ht="69.95" customHeight="1">
      <c r="A14" s="236" t="s">
        <v>621</v>
      </c>
      <c r="B14" s="216" t="str">
        <f>+$B$8</f>
        <v xml:space="preserve">Número de proyectos de calificación y graduación de créditos y derechos de voto aprobados en el periodo evaluado </v>
      </c>
      <c r="C14" s="200">
        <v>6</v>
      </c>
      <c r="D14" s="200">
        <v>5</v>
      </c>
      <c r="E14" s="200">
        <v>5</v>
      </c>
      <c r="F14" s="210">
        <f t="shared" si="6"/>
        <v>16</v>
      </c>
      <c r="G14" s="238">
        <f>IF(F14=0," ",F14/F15)</f>
        <v>1</v>
      </c>
      <c r="H14" s="222"/>
      <c r="I14" s="200"/>
      <c r="J14" s="200"/>
      <c r="K14" s="210">
        <f t="shared" si="1"/>
        <v>0</v>
      </c>
      <c r="L14" s="238" t="str">
        <f>IF(K14=0," ",K14/K15)</f>
        <v xml:space="preserve"> </v>
      </c>
      <c r="M14" s="222"/>
      <c r="N14" s="200"/>
      <c r="O14" s="200"/>
      <c r="P14" s="210">
        <f t="shared" si="3"/>
        <v>0</v>
      </c>
      <c r="Q14" s="238" t="str">
        <f>IF(P14=0," ",P14/P15)</f>
        <v xml:space="preserve"> </v>
      </c>
      <c r="R14" s="222"/>
      <c r="S14" s="200"/>
      <c r="T14" s="200"/>
      <c r="U14" s="210">
        <f t="shared" si="5"/>
        <v>0</v>
      </c>
      <c r="V14" s="238" t="str">
        <f>IF(U14=0," ",U14/U15)</f>
        <v xml:space="preserve"> </v>
      </c>
      <c r="W14" s="465" t="s">
        <v>622</v>
      </c>
      <c r="X14" s="466"/>
      <c r="Y14" s="467"/>
    </row>
    <row r="15" spans="1:26" s="176" customFormat="1" ht="69.95" customHeight="1" thickBot="1">
      <c r="A15" s="237"/>
      <c r="B15" s="217" t="str">
        <f>+$B$9</f>
        <v>Número de procesos que hayan surtido los tramites para que la Entidad se pronuncie sobre aprobación de proyectos e inventarios</v>
      </c>
      <c r="C15" s="202">
        <v>6</v>
      </c>
      <c r="D15" s="202">
        <v>5</v>
      </c>
      <c r="E15" s="202">
        <v>5</v>
      </c>
      <c r="F15" s="213">
        <f t="shared" si="6"/>
        <v>16</v>
      </c>
      <c r="G15" s="243"/>
      <c r="H15" s="223"/>
      <c r="I15" s="202"/>
      <c r="J15" s="202"/>
      <c r="K15" s="213">
        <f t="shared" si="1"/>
        <v>0</v>
      </c>
      <c r="L15" s="243"/>
      <c r="M15" s="223"/>
      <c r="N15" s="202"/>
      <c r="O15" s="202"/>
      <c r="P15" s="213">
        <f t="shared" si="3"/>
        <v>0</v>
      </c>
      <c r="Q15" s="243"/>
      <c r="R15" s="223"/>
      <c r="S15" s="202"/>
      <c r="T15" s="202"/>
      <c r="U15" s="213">
        <f t="shared" si="5"/>
        <v>0</v>
      </c>
      <c r="V15" s="243"/>
      <c r="W15" s="234"/>
      <c r="X15" s="234"/>
      <c r="Y15" s="235"/>
    </row>
    <row r="16" spans="1:26" s="176" customFormat="1" ht="69.95" customHeight="1">
      <c r="A16" s="236" t="s">
        <v>623</v>
      </c>
      <c r="B16" s="216" t="str">
        <f>+$B$8</f>
        <v xml:space="preserve">Número de proyectos de calificación y graduación de créditos y derechos de voto aprobados en el periodo evaluado </v>
      </c>
      <c r="C16" s="200">
        <v>8</v>
      </c>
      <c r="D16" s="200">
        <v>13</v>
      </c>
      <c r="E16" s="200">
        <v>21</v>
      </c>
      <c r="F16" s="210">
        <f t="shared" ref="F16:F19" si="7">+C16+D16+E16</f>
        <v>42</v>
      </c>
      <c r="G16" s="238">
        <f>IF(F16=0," ",F16/F17)</f>
        <v>1</v>
      </c>
      <c r="H16" s="222"/>
      <c r="I16" s="200"/>
      <c r="J16" s="200"/>
      <c r="K16" s="210">
        <f t="shared" ref="K16:K19" si="8">+H16+I16+J16</f>
        <v>0</v>
      </c>
      <c r="L16" s="238" t="str">
        <f>IF(K16=0," ",K16/K17)</f>
        <v xml:space="preserve"> </v>
      </c>
      <c r="M16" s="222"/>
      <c r="N16" s="200"/>
      <c r="O16" s="200"/>
      <c r="P16" s="210">
        <f t="shared" ref="P16:P19" si="9">+M16+N16+O16</f>
        <v>0</v>
      </c>
      <c r="Q16" s="238" t="str">
        <f>IF(P16=0," ",P16/P17)</f>
        <v xml:space="preserve"> </v>
      </c>
      <c r="R16" s="222"/>
      <c r="S16" s="200"/>
      <c r="T16" s="200"/>
      <c r="U16" s="210">
        <f t="shared" ref="U16:U19" si="10">+R16+S16+T16</f>
        <v>0</v>
      </c>
      <c r="V16" s="238" t="str">
        <f>IF(U16=0," ",U16/U17)</f>
        <v xml:space="preserve"> </v>
      </c>
      <c r="W16" s="465" t="s">
        <v>624</v>
      </c>
      <c r="X16" s="466"/>
      <c r="Y16" s="467"/>
    </row>
    <row r="17" spans="1:25" s="176" customFormat="1" ht="69.95" customHeight="1" thickBot="1">
      <c r="A17" s="237"/>
      <c r="B17" s="217" t="str">
        <f>+$B$9</f>
        <v>Número de procesos que hayan surtido los tramites para que la Entidad se pronuncie sobre aprobación de proyectos e inventarios</v>
      </c>
      <c r="C17" s="202">
        <v>8</v>
      </c>
      <c r="D17" s="202">
        <v>13</v>
      </c>
      <c r="E17" s="202">
        <v>21</v>
      </c>
      <c r="F17" s="213">
        <f t="shared" si="7"/>
        <v>42</v>
      </c>
      <c r="G17" s="243"/>
      <c r="H17" s="223"/>
      <c r="I17" s="202"/>
      <c r="J17" s="202"/>
      <c r="K17" s="213">
        <f t="shared" si="8"/>
        <v>0</v>
      </c>
      <c r="L17" s="243"/>
      <c r="M17" s="223"/>
      <c r="N17" s="202"/>
      <c r="O17" s="202"/>
      <c r="P17" s="213">
        <f t="shared" si="9"/>
        <v>0</v>
      </c>
      <c r="Q17" s="243"/>
      <c r="R17" s="223"/>
      <c r="S17" s="202"/>
      <c r="T17" s="202"/>
      <c r="U17" s="213">
        <f t="shared" si="10"/>
        <v>0</v>
      </c>
      <c r="V17" s="243"/>
      <c r="W17" s="234"/>
      <c r="X17" s="234"/>
      <c r="Y17" s="235"/>
    </row>
    <row r="18" spans="1:25" s="176" customFormat="1" ht="69.95" customHeight="1">
      <c r="A18" s="236" t="s">
        <v>596</v>
      </c>
      <c r="B18" s="218" t="str">
        <f t="shared" ref="B18:B20" si="11">+$B$8</f>
        <v xml:space="preserve">Número de proyectos de calificación y graduación de créditos y derechos de voto aprobados en el periodo evaluado </v>
      </c>
      <c r="C18" s="200">
        <v>0</v>
      </c>
      <c r="D18" s="200">
        <v>3</v>
      </c>
      <c r="E18" s="200">
        <v>3</v>
      </c>
      <c r="F18" s="210">
        <f t="shared" si="7"/>
        <v>6</v>
      </c>
      <c r="G18" s="238">
        <f>IF(F18=0," ",F18/F19)</f>
        <v>1.2</v>
      </c>
      <c r="H18" s="222"/>
      <c r="I18" s="200"/>
      <c r="J18" s="200"/>
      <c r="K18" s="210">
        <f t="shared" si="8"/>
        <v>0</v>
      </c>
      <c r="L18" s="238" t="str">
        <f>IF(K18=0," ",K18/K19)</f>
        <v xml:space="preserve"> </v>
      </c>
      <c r="M18" s="222"/>
      <c r="N18" s="200"/>
      <c r="O18" s="200"/>
      <c r="P18" s="210">
        <f t="shared" si="9"/>
        <v>0</v>
      </c>
      <c r="Q18" s="238" t="str">
        <f>IF(P18=0," ",P18/P19)</f>
        <v xml:space="preserve"> </v>
      </c>
      <c r="R18" s="222"/>
      <c r="S18" s="200"/>
      <c r="T18" s="200"/>
      <c r="U18" s="210">
        <f t="shared" si="10"/>
        <v>0</v>
      </c>
      <c r="V18" s="238" t="str">
        <f>IF(U18=0," ",U18/U19)</f>
        <v xml:space="preserve"> </v>
      </c>
      <c r="W18" s="465" t="s">
        <v>625</v>
      </c>
      <c r="X18" s="466"/>
      <c r="Y18" s="467"/>
    </row>
    <row r="19" spans="1:25" s="176" customFormat="1" ht="69.95" customHeight="1" thickBot="1">
      <c r="A19" s="237"/>
      <c r="B19" s="217" t="str">
        <f t="shared" ref="B19:B21" si="12">+$B$9</f>
        <v>Número de procesos que hayan surtido los tramites para que la Entidad se pronuncie sobre aprobación de proyectos e inventarios</v>
      </c>
      <c r="C19" s="202">
        <v>2</v>
      </c>
      <c r="D19" s="202">
        <v>1</v>
      </c>
      <c r="E19" s="202">
        <v>2</v>
      </c>
      <c r="F19" s="213">
        <f t="shared" si="7"/>
        <v>5</v>
      </c>
      <c r="G19" s="243"/>
      <c r="H19" s="223"/>
      <c r="I19" s="202"/>
      <c r="J19" s="202"/>
      <c r="K19" s="213">
        <f t="shared" si="8"/>
        <v>0</v>
      </c>
      <c r="L19" s="243"/>
      <c r="M19" s="223"/>
      <c r="N19" s="202"/>
      <c r="O19" s="202"/>
      <c r="P19" s="213">
        <f t="shared" si="9"/>
        <v>0</v>
      </c>
      <c r="Q19" s="243"/>
      <c r="R19" s="223"/>
      <c r="S19" s="202"/>
      <c r="T19" s="202"/>
      <c r="U19" s="213">
        <f t="shared" si="10"/>
        <v>0</v>
      </c>
      <c r="V19" s="243"/>
      <c r="W19" s="234"/>
      <c r="X19" s="234"/>
      <c r="Y19" s="235"/>
    </row>
    <row r="20" spans="1:25" s="176" customFormat="1" ht="69.95" customHeight="1">
      <c r="A20" s="236" t="s">
        <v>598</v>
      </c>
      <c r="B20" s="218" t="str">
        <f t="shared" si="11"/>
        <v xml:space="preserve">Número de proyectos de calificación y graduación de créditos y derechos de voto aprobados en el periodo evaluado </v>
      </c>
      <c r="C20" s="200">
        <v>2</v>
      </c>
      <c r="D20" s="200">
        <v>6</v>
      </c>
      <c r="E20" s="200">
        <v>7</v>
      </c>
      <c r="F20" s="210">
        <f t="shared" si="6"/>
        <v>15</v>
      </c>
      <c r="G20" s="238">
        <f>IF(F20=0," ",F20/F21)</f>
        <v>0.88235294117647056</v>
      </c>
      <c r="H20" s="222"/>
      <c r="I20" s="200"/>
      <c r="J20" s="200"/>
      <c r="K20" s="210">
        <f t="shared" si="1"/>
        <v>0</v>
      </c>
      <c r="L20" s="238" t="str">
        <f>IF(K20=0," ",K20/K21)</f>
        <v xml:space="preserve"> </v>
      </c>
      <c r="M20" s="222"/>
      <c r="N20" s="200"/>
      <c r="O20" s="200"/>
      <c r="P20" s="210">
        <f t="shared" si="3"/>
        <v>0</v>
      </c>
      <c r="Q20" s="238" t="str">
        <f>IF(P20=0," ",P20/P21)</f>
        <v xml:space="preserve"> </v>
      </c>
      <c r="R20" s="222"/>
      <c r="S20" s="200"/>
      <c r="T20" s="200"/>
      <c r="U20" s="210">
        <f t="shared" si="5"/>
        <v>0</v>
      </c>
      <c r="V20" s="238" t="str">
        <f>IF(U20=0," ",U20/U21)</f>
        <v xml:space="preserve"> </v>
      </c>
      <c r="W20" s="465" t="s">
        <v>626</v>
      </c>
      <c r="X20" s="466"/>
      <c r="Y20" s="467"/>
    </row>
    <row r="21" spans="1:25" s="176" customFormat="1" ht="69.95" customHeight="1" thickBot="1">
      <c r="A21" s="237"/>
      <c r="B21" s="217" t="str">
        <f t="shared" si="12"/>
        <v>Número de procesos que hayan surtido los tramites para que la Entidad se pronuncie sobre aprobación de proyectos e inventarios</v>
      </c>
      <c r="C21" s="202">
        <v>5</v>
      </c>
      <c r="D21" s="202">
        <v>8</v>
      </c>
      <c r="E21" s="202">
        <v>4</v>
      </c>
      <c r="F21" s="213">
        <f t="shared" si="6"/>
        <v>17</v>
      </c>
      <c r="G21" s="243"/>
      <c r="H21" s="223"/>
      <c r="I21" s="202"/>
      <c r="J21" s="202"/>
      <c r="K21" s="213">
        <f t="shared" si="1"/>
        <v>0</v>
      </c>
      <c r="L21" s="243"/>
      <c r="M21" s="223"/>
      <c r="N21" s="202"/>
      <c r="O21" s="202"/>
      <c r="P21" s="213">
        <f t="shared" si="3"/>
        <v>0</v>
      </c>
      <c r="Q21" s="243"/>
      <c r="R21" s="223"/>
      <c r="S21" s="202"/>
      <c r="T21" s="202"/>
      <c r="U21" s="213">
        <f t="shared" si="5"/>
        <v>0</v>
      </c>
      <c r="V21" s="243"/>
      <c r="W21" s="234"/>
      <c r="X21" s="234"/>
      <c r="Y21" s="235"/>
    </row>
    <row r="22" spans="1:25" s="176" customFormat="1" ht="69.95" customHeight="1">
      <c r="A22" s="236" t="s">
        <v>600</v>
      </c>
      <c r="B22" s="218" t="str">
        <f t="shared" ref="B22" si="13">+$B$8</f>
        <v xml:space="preserve">Número de proyectos de calificación y graduación de créditos y derechos de voto aprobados en el periodo evaluado </v>
      </c>
      <c r="C22" s="200">
        <v>1</v>
      </c>
      <c r="D22" s="200">
        <v>2</v>
      </c>
      <c r="E22" s="200">
        <v>3</v>
      </c>
      <c r="F22" s="210">
        <f t="shared" si="6"/>
        <v>6</v>
      </c>
      <c r="G22" s="238">
        <f>IF(F22=0," ",F22/F23)</f>
        <v>0.66666666666666663</v>
      </c>
      <c r="H22" s="222"/>
      <c r="I22" s="200"/>
      <c r="J22" s="200"/>
      <c r="K22" s="210">
        <f t="shared" si="1"/>
        <v>0</v>
      </c>
      <c r="L22" s="238" t="str">
        <f>IF(K22=0," ",K22/K23)</f>
        <v xml:space="preserve"> </v>
      </c>
      <c r="M22" s="222"/>
      <c r="N22" s="200"/>
      <c r="O22" s="200"/>
      <c r="P22" s="210">
        <f t="shared" si="3"/>
        <v>0</v>
      </c>
      <c r="Q22" s="238" t="str">
        <f>IF(P22=0," ",P22/P23)</f>
        <v xml:space="preserve"> </v>
      </c>
      <c r="R22" s="222"/>
      <c r="S22" s="200"/>
      <c r="T22" s="200"/>
      <c r="U22" s="210">
        <f t="shared" si="5"/>
        <v>0</v>
      </c>
      <c r="V22" s="238" t="str">
        <f>IF(U22=0," ",U22/U23)</f>
        <v xml:space="preserve"> </v>
      </c>
      <c r="W22" s="465" t="s">
        <v>627</v>
      </c>
      <c r="X22" s="466"/>
      <c r="Y22" s="467"/>
    </row>
    <row r="23" spans="1:25" s="176" customFormat="1" ht="69.95" customHeight="1" thickBot="1">
      <c r="A23" s="237"/>
      <c r="B23" s="217" t="str">
        <f t="shared" ref="B23" si="14">+$B$9</f>
        <v>Número de procesos que hayan surtido los tramites para que la Entidad se pronuncie sobre aprobación de proyectos e inventarios</v>
      </c>
      <c r="C23" s="202">
        <v>2</v>
      </c>
      <c r="D23" s="202">
        <v>3</v>
      </c>
      <c r="E23" s="202">
        <v>4</v>
      </c>
      <c r="F23" s="213">
        <f t="shared" si="6"/>
        <v>9</v>
      </c>
      <c r="G23" s="243"/>
      <c r="H23" s="223"/>
      <c r="I23" s="202"/>
      <c r="J23" s="202"/>
      <c r="K23" s="213">
        <f t="shared" si="1"/>
        <v>0</v>
      </c>
      <c r="L23" s="243"/>
      <c r="M23" s="223"/>
      <c r="N23" s="202"/>
      <c r="O23" s="202"/>
      <c r="P23" s="213">
        <f t="shared" si="3"/>
        <v>0</v>
      </c>
      <c r="Q23" s="243"/>
      <c r="R23" s="223"/>
      <c r="S23" s="202"/>
      <c r="T23" s="202"/>
      <c r="U23" s="213">
        <f t="shared" si="5"/>
        <v>0</v>
      </c>
      <c r="V23" s="243"/>
      <c r="W23" s="234"/>
      <c r="X23" s="234"/>
      <c r="Y23" s="235"/>
    </row>
    <row r="24" spans="1:25" s="176" customFormat="1" ht="69.95" customHeight="1">
      <c r="A24" s="236" t="s">
        <v>602</v>
      </c>
      <c r="B24" s="218" t="str">
        <f t="shared" ref="B24" si="15">+$B$8</f>
        <v xml:space="preserve">Número de proyectos de calificación y graduación de créditos y derechos de voto aprobados en el periodo evaluado </v>
      </c>
      <c r="C24" s="222"/>
      <c r="D24" s="200"/>
      <c r="E24" s="200"/>
      <c r="F24" s="210">
        <f t="shared" si="6"/>
        <v>0</v>
      </c>
      <c r="G24" s="238" t="str">
        <f>IF(F24=0," ",F24/F25)</f>
        <v xml:space="preserve"> </v>
      </c>
      <c r="H24" s="222"/>
      <c r="I24" s="200"/>
      <c r="J24" s="200"/>
      <c r="K24" s="210">
        <f t="shared" si="1"/>
        <v>0</v>
      </c>
      <c r="L24" s="238" t="str">
        <f>IF(K24=0," ",K24/K25)</f>
        <v xml:space="preserve"> </v>
      </c>
      <c r="M24" s="222"/>
      <c r="N24" s="200"/>
      <c r="O24" s="200"/>
      <c r="P24" s="210">
        <f t="shared" si="3"/>
        <v>0</v>
      </c>
      <c r="Q24" s="238" t="str">
        <f>IF(P24=0," ",P24/P25)</f>
        <v xml:space="preserve"> </v>
      </c>
      <c r="R24" s="222"/>
      <c r="S24" s="200"/>
      <c r="T24" s="200"/>
      <c r="U24" s="210">
        <f t="shared" si="5"/>
        <v>0</v>
      </c>
      <c r="V24" s="238" t="str">
        <f>IF(U24=0," ",U24/U25)</f>
        <v xml:space="preserve"> </v>
      </c>
      <c r="W24" s="452" t="s">
        <v>593</v>
      </c>
      <c r="X24" s="231"/>
      <c r="Y24" s="232"/>
    </row>
    <row r="25" spans="1:25" s="176" customFormat="1" ht="69.95" customHeight="1" thickBot="1">
      <c r="A25" s="237"/>
      <c r="B25" s="217" t="str">
        <f t="shared" ref="B25" si="16">+$B$9</f>
        <v>Número de procesos que hayan surtido los tramites para que la Entidad se pronuncie sobre aprobación de proyectos e inventarios</v>
      </c>
      <c r="C25" s="223"/>
      <c r="D25" s="202"/>
      <c r="E25" s="202"/>
      <c r="F25" s="213">
        <f t="shared" si="6"/>
        <v>0</v>
      </c>
      <c r="G25" s="243"/>
      <c r="H25" s="223"/>
      <c r="I25" s="202"/>
      <c r="J25" s="202"/>
      <c r="K25" s="213">
        <f t="shared" si="1"/>
        <v>0</v>
      </c>
      <c r="L25" s="243"/>
      <c r="M25" s="223"/>
      <c r="N25" s="202"/>
      <c r="O25" s="202"/>
      <c r="P25" s="213">
        <f t="shared" si="3"/>
        <v>0</v>
      </c>
      <c r="Q25" s="243"/>
      <c r="R25" s="223"/>
      <c r="S25" s="202"/>
      <c r="T25" s="202"/>
      <c r="U25" s="213">
        <f t="shared" si="5"/>
        <v>0</v>
      </c>
      <c r="V25" s="243"/>
      <c r="W25" s="453"/>
      <c r="X25" s="241"/>
      <c r="Y25" s="242"/>
    </row>
    <row r="26" spans="1:25" s="176" customFormat="1" ht="69.95" customHeight="1">
      <c r="A26" s="236" t="s">
        <v>604</v>
      </c>
      <c r="B26" s="218" t="str">
        <f t="shared" ref="B26" si="17">+$B$8</f>
        <v xml:space="preserve">Número de proyectos de calificación y graduación de créditos y derechos de voto aprobados en el periodo evaluado </v>
      </c>
      <c r="C26" s="200">
        <v>2</v>
      </c>
      <c r="D26" s="200">
        <v>1</v>
      </c>
      <c r="E26" s="200">
        <v>1</v>
      </c>
      <c r="F26" s="210">
        <f t="shared" si="6"/>
        <v>4</v>
      </c>
      <c r="G26" s="238">
        <f>IF(F26=0," ",F26/F27)</f>
        <v>0.66666666666666663</v>
      </c>
      <c r="H26" s="222"/>
      <c r="I26" s="200"/>
      <c r="J26" s="200"/>
      <c r="K26" s="210">
        <f t="shared" si="1"/>
        <v>0</v>
      </c>
      <c r="L26" s="238" t="str">
        <f>IF(K26=0," ",K26/K27)</f>
        <v xml:space="preserve"> </v>
      </c>
      <c r="M26" s="222"/>
      <c r="N26" s="200"/>
      <c r="O26" s="200"/>
      <c r="P26" s="210">
        <f t="shared" si="3"/>
        <v>0</v>
      </c>
      <c r="Q26" s="238" t="str">
        <f>IF(P26=0," ",P26/P27)</f>
        <v xml:space="preserve"> </v>
      </c>
      <c r="R26" s="222"/>
      <c r="S26" s="200"/>
      <c r="T26" s="200"/>
      <c r="U26" s="210">
        <f t="shared" si="5"/>
        <v>0</v>
      </c>
      <c r="V26" s="238" t="str">
        <f>IF(U26=0," ",U26/U27)</f>
        <v xml:space="preserve"> </v>
      </c>
      <c r="W26" s="466" t="s">
        <v>628</v>
      </c>
      <c r="X26" s="466"/>
      <c r="Y26" s="467"/>
    </row>
    <row r="27" spans="1:25" s="176" customFormat="1" ht="69.95" customHeight="1" thickBot="1">
      <c r="A27" s="237"/>
      <c r="B27" s="217" t="str">
        <f t="shared" ref="B27" si="18">+$B$9</f>
        <v>Número de procesos que hayan surtido los tramites para que la Entidad se pronuncie sobre aprobación de proyectos e inventarios</v>
      </c>
      <c r="C27" s="202">
        <v>2</v>
      </c>
      <c r="D27" s="202">
        <v>2</v>
      </c>
      <c r="E27" s="202">
        <v>2</v>
      </c>
      <c r="F27" s="213">
        <f t="shared" si="6"/>
        <v>6</v>
      </c>
      <c r="G27" s="243"/>
      <c r="H27" s="223"/>
      <c r="I27" s="202"/>
      <c r="J27" s="202"/>
      <c r="K27" s="213">
        <f t="shared" si="1"/>
        <v>0</v>
      </c>
      <c r="L27" s="243"/>
      <c r="M27" s="223"/>
      <c r="N27" s="202"/>
      <c r="O27" s="202"/>
      <c r="P27" s="213">
        <f t="shared" si="3"/>
        <v>0</v>
      </c>
      <c r="Q27" s="243"/>
      <c r="R27" s="223"/>
      <c r="S27" s="202"/>
      <c r="T27" s="202"/>
      <c r="U27" s="213">
        <f t="shared" si="5"/>
        <v>0</v>
      </c>
      <c r="V27" s="243"/>
      <c r="W27" s="234"/>
      <c r="X27" s="234"/>
      <c r="Y27" s="235"/>
    </row>
    <row r="28" spans="1:25" s="176" customFormat="1" ht="69.95" customHeight="1">
      <c r="A28" s="236" t="s">
        <v>605</v>
      </c>
      <c r="B28" s="218" t="str">
        <f t="shared" ref="B28" si="19">+$B$8</f>
        <v xml:space="preserve">Número de proyectos de calificación y graduación de créditos y derechos de voto aprobados en el periodo evaluado </v>
      </c>
      <c r="C28" s="229">
        <v>7</v>
      </c>
      <c r="D28" s="229">
        <v>6</v>
      </c>
      <c r="E28" s="229">
        <v>3</v>
      </c>
      <c r="F28" s="210">
        <f t="shared" si="6"/>
        <v>16</v>
      </c>
      <c r="G28" s="238">
        <f>IF(F28=0," ",F28/F29)</f>
        <v>0.64</v>
      </c>
      <c r="H28" s="222"/>
      <c r="I28" s="200"/>
      <c r="J28" s="200"/>
      <c r="K28" s="210">
        <f t="shared" si="1"/>
        <v>0</v>
      </c>
      <c r="L28" s="238" t="str">
        <f>IF(K28=0," ",K28/K29)</f>
        <v xml:space="preserve"> </v>
      </c>
      <c r="M28" s="222"/>
      <c r="N28" s="200"/>
      <c r="O28" s="200"/>
      <c r="P28" s="210">
        <f t="shared" si="3"/>
        <v>0</v>
      </c>
      <c r="Q28" s="238" t="str">
        <f>IF(P28=0," ",P28/P29)</f>
        <v xml:space="preserve"> </v>
      </c>
      <c r="R28" s="222"/>
      <c r="S28" s="200"/>
      <c r="T28" s="200"/>
      <c r="U28" s="210">
        <f t="shared" si="5"/>
        <v>0</v>
      </c>
      <c r="V28" s="238" t="str">
        <f>IF(U28=0," ",U28/U29)</f>
        <v xml:space="preserve"> </v>
      </c>
      <c r="W28" s="464" t="s">
        <v>629</v>
      </c>
      <c r="X28" s="231"/>
      <c r="Y28" s="232"/>
    </row>
    <row r="29" spans="1:25" s="176" customFormat="1" ht="69.95" customHeight="1" thickBot="1">
      <c r="A29" s="237"/>
      <c r="B29" s="217" t="str">
        <f t="shared" ref="B29" si="20">+$B$9</f>
        <v>Número de procesos que hayan surtido los tramites para que la Entidad se pronuncie sobre aprobación de proyectos e inventarios</v>
      </c>
      <c r="C29" s="202">
        <v>18</v>
      </c>
      <c r="D29" s="202">
        <v>4</v>
      </c>
      <c r="E29" s="202">
        <v>3</v>
      </c>
      <c r="F29" s="213">
        <f t="shared" si="6"/>
        <v>25</v>
      </c>
      <c r="G29" s="243"/>
      <c r="H29" s="223"/>
      <c r="I29" s="202"/>
      <c r="J29" s="202"/>
      <c r="K29" s="213">
        <f t="shared" si="1"/>
        <v>0</v>
      </c>
      <c r="L29" s="243"/>
      <c r="M29" s="223"/>
      <c r="N29" s="202"/>
      <c r="O29" s="202"/>
      <c r="P29" s="213">
        <f t="shared" si="3"/>
        <v>0</v>
      </c>
      <c r="Q29" s="243"/>
      <c r="R29" s="223"/>
      <c r="S29" s="202"/>
      <c r="T29" s="202"/>
      <c r="U29" s="213">
        <f t="shared" si="5"/>
        <v>0</v>
      </c>
      <c r="V29" s="243"/>
      <c r="W29" s="234"/>
      <c r="X29" s="234"/>
      <c r="Y29" s="235"/>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2"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2"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2"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2"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2"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2"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2"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2"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2"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2"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2"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2"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2"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2"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2"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row>
    <row r="48" spans="2:22"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row>
    <row r="49" spans="2:26" s="176" customFormat="1" ht="30" customHeight="1">
      <c r="B49" s="183"/>
      <c r="C49" s="183"/>
      <c r="D49" s="183"/>
      <c r="E49" s="183"/>
      <c r="F49" s="183"/>
      <c r="G49" s="183"/>
      <c r="H49" s="183"/>
      <c r="I49" s="183"/>
      <c r="J49" s="183"/>
      <c r="K49" s="183"/>
      <c r="L49" s="183"/>
      <c r="M49" s="183"/>
      <c r="N49" s="183"/>
      <c r="O49" s="183"/>
      <c r="P49" s="183"/>
      <c r="Q49" s="183"/>
      <c r="R49" s="183"/>
      <c r="S49" s="183"/>
      <c r="T49" s="183"/>
      <c r="U49" s="183"/>
      <c r="V49" s="183"/>
    </row>
    <row r="50" spans="2:26" s="176" customFormat="1" ht="30" customHeight="1">
      <c r="B50" s="183"/>
      <c r="C50" s="183"/>
      <c r="D50" s="183"/>
      <c r="E50" s="183"/>
      <c r="F50" s="183"/>
      <c r="G50" s="183"/>
      <c r="H50" s="183"/>
      <c r="I50" s="183"/>
      <c r="J50" s="183"/>
      <c r="K50" s="183"/>
      <c r="L50" s="183"/>
      <c r="M50" s="183"/>
      <c r="N50" s="183"/>
      <c r="O50" s="183"/>
      <c r="P50" s="183"/>
      <c r="Q50" s="183"/>
      <c r="R50" s="183"/>
      <c r="S50" s="183"/>
      <c r="T50" s="183"/>
      <c r="U50" s="183"/>
      <c r="V50" s="183"/>
    </row>
    <row r="51" spans="2:26" s="176" customFormat="1" ht="30" customHeight="1">
      <c r="B51" s="183"/>
      <c r="C51" s="183"/>
      <c r="D51" s="183"/>
      <c r="E51" s="183"/>
      <c r="F51" s="183"/>
      <c r="G51" s="183"/>
      <c r="H51" s="183"/>
      <c r="I51" s="183"/>
      <c r="J51" s="183"/>
      <c r="K51" s="183"/>
      <c r="L51" s="183"/>
      <c r="M51" s="183"/>
      <c r="N51" s="183"/>
      <c r="O51" s="183"/>
      <c r="P51" s="183"/>
      <c r="Q51" s="183"/>
      <c r="R51" s="183"/>
      <c r="S51" s="183"/>
      <c r="T51" s="183"/>
      <c r="U51" s="183"/>
      <c r="V51" s="183"/>
    </row>
    <row r="52" spans="2:26" s="176" customFormat="1" ht="30" customHeight="1">
      <c r="B52" s="183"/>
      <c r="C52" s="183"/>
      <c r="D52" s="183"/>
      <c r="E52" s="183"/>
      <c r="F52" s="183"/>
      <c r="G52" s="183"/>
      <c r="H52" s="183"/>
      <c r="I52" s="183"/>
      <c r="J52" s="183"/>
      <c r="K52" s="183"/>
      <c r="L52" s="183"/>
      <c r="M52" s="183"/>
      <c r="N52" s="183"/>
      <c r="O52" s="183"/>
      <c r="P52" s="183"/>
      <c r="Q52" s="183"/>
      <c r="R52" s="183"/>
      <c r="S52" s="183"/>
      <c r="T52" s="183"/>
      <c r="U52" s="183"/>
      <c r="V52" s="183"/>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row r="114" spans="2:26" s="177" customFormat="1" ht="30" customHeight="1">
      <c r="B114" s="184"/>
      <c r="C114" s="184"/>
      <c r="D114" s="184"/>
      <c r="E114" s="184"/>
      <c r="F114" s="184"/>
      <c r="G114" s="184"/>
      <c r="H114" s="184"/>
      <c r="I114" s="184"/>
      <c r="J114" s="184"/>
      <c r="K114" s="184"/>
      <c r="L114" s="184"/>
      <c r="M114" s="184"/>
      <c r="N114" s="184"/>
      <c r="O114" s="184"/>
      <c r="P114" s="184"/>
      <c r="Q114" s="184"/>
      <c r="R114" s="184"/>
      <c r="S114" s="184"/>
      <c r="T114" s="184"/>
      <c r="U114" s="184"/>
      <c r="V114" s="184"/>
      <c r="Z114" s="176"/>
    </row>
    <row r="115" spans="2:26" s="177" customFormat="1" ht="30" customHeight="1">
      <c r="B115" s="184"/>
      <c r="C115" s="184"/>
      <c r="D115" s="184"/>
      <c r="E115" s="184"/>
      <c r="F115" s="184"/>
      <c r="G115" s="184"/>
      <c r="H115" s="184"/>
      <c r="I115" s="184"/>
      <c r="J115" s="184"/>
      <c r="K115" s="184"/>
      <c r="L115" s="184"/>
      <c r="M115" s="184"/>
      <c r="N115" s="184"/>
      <c r="O115" s="184"/>
      <c r="P115" s="184"/>
      <c r="Q115" s="184"/>
      <c r="R115" s="184"/>
      <c r="S115" s="184"/>
      <c r="T115" s="184"/>
      <c r="U115" s="184"/>
      <c r="V115" s="184"/>
      <c r="Z115" s="176"/>
    </row>
    <row r="116" spans="2:26" s="177" customFormat="1" ht="30" customHeight="1">
      <c r="B116" s="184"/>
      <c r="C116" s="184"/>
      <c r="D116" s="184"/>
      <c r="E116" s="184"/>
      <c r="F116" s="184"/>
      <c r="G116" s="184"/>
      <c r="H116" s="184"/>
      <c r="I116" s="184"/>
      <c r="J116" s="184"/>
      <c r="K116" s="184"/>
      <c r="L116" s="184"/>
      <c r="M116" s="184"/>
      <c r="N116" s="184"/>
      <c r="O116" s="184"/>
      <c r="P116" s="184"/>
      <c r="Q116" s="184"/>
      <c r="R116" s="184"/>
      <c r="S116" s="184"/>
      <c r="T116" s="184"/>
      <c r="U116" s="184"/>
      <c r="V116" s="184"/>
      <c r="Z116" s="176"/>
    </row>
    <row r="117" spans="2:26" s="177" customFormat="1" ht="30" customHeight="1">
      <c r="B117" s="184"/>
      <c r="C117" s="184"/>
      <c r="D117" s="184"/>
      <c r="E117" s="184"/>
      <c r="F117" s="184"/>
      <c r="G117" s="184"/>
      <c r="H117" s="184"/>
      <c r="I117" s="184"/>
      <c r="J117" s="184"/>
      <c r="K117" s="184"/>
      <c r="L117" s="184"/>
      <c r="M117" s="184"/>
      <c r="N117" s="184"/>
      <c r="O117" s="184"/>
      <c r="P117" s="184"/>
      <c r="Q117" s="184"/>
      <c r="R117" s="184"/>
      <c r="S117" s="184"/>
      <c r="T117" s="184"/>
      <c r="U117" s="184"/>
      <c r="V117" s="184"/>
      <c r="Z117" s="176"/>
    </row>
    <row r="118" spans="2:26" s="177" customFormat="1" ht="30" customHeight="1">
      <c r="B118" s="184"/>
      <c r="C118" s="184"/>
      <c r="D118" s="184"/>
      <c r="E118" s="184"/>
      <c r="F118" s="184"/>
      <c r="G118" s="184"/>
      <c r="H118" s="184"/>
      <c r="I118" s="184"/>
      <c r="J118" s="184"/>
      <c r="K118" s="184"/>
      <c r="L118" s="184"/>
      <c r="M118" s="184"/>
      <c r="N118" s="184"/>
      <c r="O118" s="184"/>
      <c r="P118" s="184"/>
      <c r="Q118" s="184"/>
      <c r="R118" s="184"/>
      <c r="S118" s="184"/>
      <c r="T118" s="184"/>
      <c r="U118" s="184"/>
      <c r="V118" s="184"/>
      <c r="Z118" s="176"/>
    </row>
    <row r="119" spans="2:26" s="177" customFormat="1" ht="30" customHeight="1">
      <c r="B119" s="184"/>
      <c r="C119" s="184"/>
      <c r="D119" s="184"/>
      <c r="E119" s="184"/>
      <c r="F119" s="184"/>
      <c r="G119" s="184"/>
      <c r="H119" s="184"/>
      <c r="I119" s="184"/>
      <c r="J119" s="184"/>
      <c r="K119" s="184"/>
      <c r="L119" s="184"/>
      <c r="M119" s="184"/>
      <c r="N119" s="184"/>
      <c r="O119" s="184"/>
      <c r="P119" s="184"/>
      <c r="Q119" s="184"/>
      <c r="R119" s="184"/>
      <c r="S119" s="184"/>
      <c r="T119" s="184"/>
      <c r="U119" s="184"/>
      <c r="V119" s="184"/>
      <c r="Z119" s="176"/>
    </row>
  </sheetData>
  <sheetProtection selectLockedCells="1"/>
  <mergeCells count="92">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6:A17"/>
    <mergeCell ref="W16:Y17"/>
    <mergeCell ref="A20:A21"/>
    <mergeCell ref="W20:Y21"/>
    <mergeCell ref="A18:A19"/>
    <mergeCell ref="G18:G19"/>
    <mergeCell ref="L18:L19"/>
    <mergeCell ref="Q18:Q19"/>
    <mergeCell ref="V18:V19"/>
    <mergeCell ref="W18:Y19"/>
    <mergeCell ref="L24:L25"/>
    <mergeCell ref="L26:L27"/>
    <mergeCell ref="V24:V25"/>
    <mergeCell ref="V26:V27"/>
    <mergeCell ref="A10:A11"/>
    <mergeCell ref="G22:G23"/>
    <mergeCell ref="G10:G11"/>
    <mergeCell ref="G14:G15"/>
    <mergeCell ref="G16:G17"/>
    <mergeCell ref="G20:G21"/>
    <mergeCell ref="A28:A29"/>
    <mergeCell ref="W28:Y29"/>
    <mergeCell ref="A12:A13"/>
    <mergeCell ref="A14:A15"/>
    <mergeCell ref="W12:Y13"/>
    <mergeCell ref="W14:Y15"/>
    <mergeCell ref="G24:G25"/>
    <mergeCell ref="G26:G27"/>
    <mergeCell ref="G28:G29"/>
    <mergeCell ref="A22:A23"/>
    <mergeCell ref="W22:Y23"/>
    <mergeCell ref="A24:A25"/>
    <mergeCell ref="W24:Y25"/>
    <mergeCell ref="A26:A27"/>
    <mergeCell ref="W26:Y27"/>
    <mergeCell ref="G12:G13"/>
    <mergeCell ref="L28:L29"/>
    <mergeCell ref="Q10:Q11"/>
    <mergeCell ref="Q12:Q13"/>
    <mergeCell ref="Q14:Q15"/>
    <mergeCell ref="Q16:Q17"/>
    <mergeCell ref="Q20:Q21"/>
    <mergeCell ref="Q22:Q23"/>
    <mergeCell ref="Q24:Q25"/>
    <mergeCell ref="Q26:Q27"/>
    <mergeCell ref="Q28:Q29"/>
    <mergeCell ref="L10:L11"/>
    <mergeCell ref="L12:L13"/>
    <mergeCell ref="L14:L15"/>
    <mergeCell ref="L16:L17"/>
    <mergeCell ref="L20:L21"/>
    <mergeCell ref="L22:L23"/>
    <mergeCell ref="V28:V29"/>
    <mergeCell ref="V10:V11"/>
    <mergeCell ref="V12:V13"/>
    <mergeCell ref="V14:V15"/>
    <mergeCell ref="V16:V17"/>
    <mergeCell ref="V20:V21"/>
    <mergeCell ref="V22:V23"/>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25FFE-BDE8-4D8B-B1C7-CD45A5836B7B}">
  <sheetPr>
    <pageSetUpPr fitToPage="1"/>
  </sheetPr>
  <dimension ref="A1:X72"/>
  <sheetViews>
    <sheetView showGridLines="0" topLeftCell="A21" zoomScale="70" zoomScaleNormal="70" workbookViewId="0">
      <selection activeCell="T37" sqref="T37"/>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362" t="str">
        <f>IFERROR(VLOOKUP(PROCES,'Objetivos procesos '!C3:E28,3,FALSE)," ")</f>
        <v>Santiago Londoño Correa</v>
      </c>
      <c r="G16" s="363"/>
      <c r="H16" s="363"/>
      <c r="I16" s="363"/>
      <c r="J16" s="363"/>
      <c r="K16" s="363"/>
      <c r="L16" s="363"/>
      <c r="M16" s="363"/>
      <c r="N16" s="363"/>
      <c r="O16" s="363"/>
      <c r="P16" s="363"/>
      <c r="Q16" s="363"/>
      <c r="R16" s="363"/>
      <c r="S16" s="363"/>
      <c r="T16" s="363"/>
      <c r="U16" s="363"/>
      <c r="V16" s="363"/>
      <c r="W16" s="364"/>
      <c r="X16" s="6"/>
    </row>
    <row r="17" spans="2:24" ht="59.25" customHeight="1">
      <c r="B17" s="344" t="s">
        <v>437</v>
      </c>
      <c r="C17" s="345"/>
      <c r="D17" s="345"/>
      <c r="E17" s="345"/>
      <c r="F17" s="373" t="s">
        <v>438</v>
      </c>
      <c r="G17" s="374"/>
      <c r="H17" s="374"/>
      <c r="I17" s="374"/>
      <c r="J17" s="374"/>
      <c r="K17" s="374"/>
      <c r="L17" s="374"/>
      <c r="M17" s="374"/>
      <c r="N17" s="374"/>
      <c r="O17" s="374"/>
      <c r="P17" s="374"/>
      <c r="Q17" s="374"/>
      <c r="R17" s="374"/>
      <c r="S17" s="374"/>
      <c r="T17" s="374"/>
      <c r="U17" s="374"/>
      <c r="V17" s="374"/>
      <c r="W17" s="375"/>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31" t="s">
        <v>630</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631</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632</v>
      </c>
      <c r="H24" s="371"/>
      <c r="I24" s="371"/>
      <c r="J24" s="371"/>
      <c r="K24" s="371"/>
      <c r="L24" s="108"/>
      <c r="M24" s="372" t="s">
        <v>449</v>
      </c>
      <c r="N24" s="372"/>
      <c r="O24" s="372"/>
      <c r="P24" s="372"/>
      <c r="Q24" s="380" t="s">
        <v>633</v>
      </c>
      <c r="R24" s="381"/>
      <c r="S24" s="381"/>
      <c r="T24" s="381"/>
      <c r="U24" s="381"/>
      <c r="V24" s="381"/>
      <c r="W24" s="382"/>
    </row>
    <row r="25" spans="2:24" ht="89.25" customHeight="1">
      <c r="B25" s="365"/>
      <c r="C25" s="366"/>
      <c r="D25" s="366"/>
      <c r="E25" s="369" t="s">
        <v>451</v>
      </c>
      <c r="F25" s="370"/>
      <c r="G25" s="394" t="s">
        <v>634</v>
      </c>
      <c r="H25" s="394"/>
      <c r="I25" s="394"/>
      <c r="J25" s="394"/>
      <c r="K25" s="394"/>
      <c r="L25" s="109"/>
      <c r="M25" s="352" t="s">
        <v>449</v>
      </c>
      <c r="N25" s="353"/>
      <c r="O25" s="353"/>
      <c r="P25" s="354"/>
      <c r="Q25" s="380" t="s">
        <v>633</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141" customHeight="1">
      <c r="B27" s="366" t="s">
        <v>453</v>
      </c>
      <c r="C27" s="366"/>
      <c r="D27" s="366"/>
      <c r="E27" s="398" t="s">
        <v>635</v>
      </c>
      <c r="F27" s="399"/>
      <c r="G27" s="399"/>
      <c r="H27" s="399"/>
      <c r="I27" s="399"/>
      <c r="J27" s="399"/>
      <c r="K27" s="399"/>
      <c r="L27" s="399"/>
      <c r="M27" s="399"/>
      <c r="N27" s="399"/>
      <c r="O27" s="399"/>
      <c r="P27" s="399"/>
      <c r="Q27" s="399"/>
      <c r="R27" s="399"/>
      <c r="S27" s="399"/>
      <c r="T27" s="399"/>
      <c r="U27" s="399"/>
      <c r="V27" s="399"/>
      <c r="W27" s="40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62.25" customHeight="1">
      <c r="B29" s="401" t="s">
        <v>455</v>
      </c>
      <c r="C29" s="402"/>
      <c r="D29" s="402"/>
      <c r="E29" s="402"/>
      <c r="F29" s="403"/>
      <c r="G29" s="404" t="s">
        <v>14</v>
      </c>
      <c r="H29" s="405"/>
      <c r="I29" s="372" t="s">
        <v>456</v>
      </c>
      <c r="J29" s="372"/>
      <c r="K29" s="372"/>
      <c r="L29" s="349" t="s">
        <v>636</v>
      </c>
      <c r="M29" s="350"/>
      <c r="N29" s="350"/>
      <c r="O29" s="350"/>
      <c r="P29" s="350"/>
      <c r="Q29" s="350"/>
      <c r="R29" s="351"/>
      <c r="S29" s="397" t="s">
        <v>458</v>
      </c>
      <c r="T29" s="397"/>
      <c r="U29" s="435">
        <v>0.7</v>
      </c>
      <c r="V29" s="436"/>
      <c r="W29" s="437"/>
    </row>
    <row r="30" spans="2:24" ht="62.25" customHeight="1">
      <c r="B30" s="406" t="s">
        <v>459</v>
      </c>
      <c r="C30" s="347"/>
      <c r="D30" s="348"/>
      <c r="E30" s="407" t="s">
        <v>13</v>
      </c>
      <c r="F30" s="408"/>
      <c r="G30" s="346" t="s">
        <v>460</v>
      </c>
      <c r="H30" s="347"/>
      <c r="I30" s="348"/>
      <c r="J30" s="409">
        <v>0.7</v>
      </c>
      <c r="K30" s="410"/>
      <c r="L30" s="346" t="s">
        <v>461</v>
      </c>
      <c r="M30" s="347"/>
      <c r="N30" s="347"/>
      <c r="O30" s="348"/>
      <c r="P30" s="383" t="s">
        <v>637</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463</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464</v>
      </c>
      <c r="C34" s="412"/>
      <c r="D34" s="412"/>
      <c r="E34" s="158" t="s">
        <v>465</v>
      </c>
      <c r="F34" s="158" t="s">
        <v>466</v>
      </c>
      <c r="G34" s="159" t="s">
        <v>467</v>
      </c>
      <c r="H34" s="145" t="s">
        <v>468</v>
      </c>
      <c r="I34" s="160" t="s">
        <v>469</v>
      </c>
      <c r="J34" s="158" t="s">
        <v>470</v>
      </c>
      <c r="K34" s="159" t="s">
        <v>471</v>
      </c>
      <c r="L34" s="145" t="s">
        <v>472</v>
      </c>
      <c r="M34" s="145" t="s">
        <v>473</v>
      </c>
      <c r="N34" s="160" t="s">
        <v>474</v>
      </c>
      <c r="O34" s="158" t="s">
        <v>475</v>
      </c>
      <c r="P34" s="159" t="s">
        <v>476</v>
      </c>
      <c r="Q34" s="145" t="s">
        <v>477</v>
      </c>
      <c r="R34" s="160" t="s">
        <v>478</v>
      </c>
      <c r="S34" s="158" t="s">
        <v>479</v>
      </c>
      <c r="T34" s="159" t="s">
        <v>480</v>
      </c>
      <c r="U34" s="145" t="s">
        <v>481</v>
      </c>
      <c r="V34" s="145" t="s">
        <v>482</v>
      </c>
      <c r="W34" s="145" t="s">
        <v>483</v>
      </c>
    </row>
    <row r="35" spans="2:23" s="8" customFormat="1" ht="20.25" customHeight="1">
      <c r="B35" s="438" t="s">
        <v>484</v>
      </c>
      <c r="C35" s="439"/>
      <c r="D35" s="439"/>
      <c r="E35" s="110">
        <f>'Hoja de Registro-3'!C8</f>
        <v>59</v>
      </c>
      <c r="F35" s="110">
        <f>'Hoja de Registro-3'!D8</f>
        <v>84</v>
      </c>
      <c r="G35" s="111">
        <f>'Hoja de Registro-3'!E8</f>
        <v>77</v>
      </c>
      <c r="H35" s="112">
        <f>+IFERROR(SUM(E35:G35),"")</f>
        <v>220</v>
      </c>
      <c r="I35" s="113">
        <f>'Hoja de Registro-3'!H8</f>
        <v>0</v>
      </c>
      <c r="J35" s="113">
        <f>'Hoja de Registro-3'!I8</f>
        <v>0</v>
      </c>
      <c r="K35" s="113">
        <f>'Hoja de Registro-3'!J8</f>
        <v>0</v>
      </c>
      <c r="L35" s="112">
        <f>+IFERROR(SUM(I35:K35),"")</f>
        <v>0</v>
      </c>
      <c r="M35" s="112">
        <f>IFERROR(SUM(E35:G35,I35:K35),"")</f>
        <v>220</v>
      </c>
      <c r="N35" s="113">
        <f>'Hoja de Registro-3'!M8</f>
        <v>0</v>
      </c>
      <c r="O35" s="113">
        <f>'Hoja de Registro-3'!N8</f>
        <v>0</v>
      </c>
      <c r="P35" s="113">
        <f>'Hoja de Registro-3'!O8</f>
        <v>0</v>
      </c>
      <c r="Q35" s="112">
        <f>+IFERROR(SUM(N35:P35),"")</f>
        <v>0</v>
      </c>
      <c r="R35" s="113">
        <f>'Hoja de Registro-3'!R8</f>
        <v>0</v>
      </c>
      <c r="S35" s="113">
        <f>'Hoja de Registro-3'!S8</f>
        <v>0</v>
      </c>
      <c r="T35" s="113">
        <f>'Hoja de Registro-3'!T8</f>
        <v>0</v>
      </c>
      <c r="U35" s="112">
        <f>+IFERROR(SUM(R35:T35),"")</f>
        <v>0</v>
      </c>
      <c r="V35" s="112">
        <f>IFERROR(SUM(N35:P35,R35:T35),"")</f>
        <v>0</v>
      </c>
      <c r="W35" s="131">
        <f>IF(SUM(E35,F35,G35,I35,J35,K35,N35,O35,P35,R35,S35,T35)=0,"",SUM(E35,F35,G35,I35,J35,K35,N35,O35,P35,R35,S35,T35))</f>
        <v>220</v>
      </c>
    </row>
    <row r="36" spans="2:23" s="8" customFormat="1" ht="20.25" customHeight="1">
      <c r="B36" s="438" t="s">
        <v>485</v>
      </c>
      <c r="C36" s="439"/>
      <c r="D36" s="439"/>
      <c r="E36" s="205">
        <f>'Hoja de Registro-3'!C9</f>
        <v>29</v>
      </c>
      <c r="F36" s="205">
        <f>'Hoja de Registro-3'!D9</f>
        <v>74</v>
      </c>
      <c r="G36" s="206">
        <f>'Hoja de Registro-3'!E9</f>
        <v>42</v>
      </c>
      <c r="H36" s="112">
        <f>+IFERROR(SUM(E36:G36),"")</f>
        <v>145</v>
      </c>
      <c r="I36" s="113">
        <f>'Hoja de Registro-3'!H9</f>
        <v>0</v>
      </c>
      <c r="J36" s="113">
        <f>'Hoja de Registro-3'!I9</f>
        <v>0</v>
      </c>
      <c r="K36" s="113">
        <f>'Hoja de Registro-3'!J9</f>
        <v>0</v>
      </c>
      <c r="L36" s="112">
        <f>+IFERROR(SUM(I36:K36),"")</f>
        <v>0</v>
      </c>
      <c r="M36" s="112">
        <f>IFERROR(SUM(E36:G36,I36:K36),"")</f>
        <v>145</v>
      </c>
      <c r="N36" s="113">
        <f>'Hoja de Registro-3'!M9</f>
        <v>0</v>
      </c>
      <c r="O36" s="113">
        <f>'Hoja de Registro-3'!N9</f>
        <v>0</v>
      </c>
      <c r="P36" s="113">
        <f>'Hoja de Registro-3'!O9</f>
        <v>0</v>
      </c>
      <c r="Q36" s="112">
        <f>+IFERROR(SUM(N36:P36),"")</f>
        <v>0</v>
      </c>
      <c r="R36" s="113">
        <f>'Hoja de Registro-3'!R9</f>
        <v>0</v>
      </c>
      <c r="S36" s="113">
        <f>'Hoja de Registro-3'!S9</f>
        <v>0</v>
      </c>
      <c r="T36" s="113">
        <f>'Hoja de Registro-3'!T9</f>
        <v>0</v>
      </c>
      <c r="U36" s="112">
        <f>+IFERROR(SUM(R36:T36),"")</f>
        <v>0</v>
      </c>
      <c r="V36" s="112">
        <f>IFERROR(SUM(N36:P36,R36:T36),"")</f>
        <v>0</v>
      </c>
      <c r="W36" s="131">
        <f>IF(SUM(E36,F36,G36,I36,J36,K36,N36,O36,P36,R36,S36,T36)=0,"",SUM(E36,F36,G36,I36,J36,K36,N36,O36,P36,R36,S36,T36))</f>
        <v>145</v>
      </c>
    </row>
    <row r="37" spans="2:23" s="9" customFormat="1" ht="21" customHeight="1">
      <c r="B37" s="292" t="s">
        <v>486</v>
      </c>
      <c r="C37" s="293"/>
      <c r="D37" s="293"/>
      <c r="E37" s="155">
        <f>IF($E$23="DESCENDENTE","",IF($E$23&lt;&gt;"ASCENDENTE","",IFERROR(E35/E36,"")))</f>
        <v>2.0344827586206895</v>
      </c>
      <c r="F37" s="155">
        <f t="shared" ref="F37:W37" si="0">IF($E$23="DESCENDENTE","",IF($E$23&lt;&gt;"ASCENDENTE","",IFERROR(F35/F36,"")))</f>
        <v>1.1351351351351351</v>
      </c>
      <c r="G37" s="156">
        <f t="shared" si="0"/>
        <v>1.8333333333333333</v>
      </c>
      <c r="H37" s="130">
        <f t="shared" si="0"/>
        <v>1.5172413793103448</v>
      </c>
      <c r="I37" s="117" t="str">
        <f t="shared" si="0"/>
        <v/>
      </c>
      <c r="J37" s="114" t="str">
        <f t="shared" si="0"/>
        <v/>
      </c>
      <c r="K37" s="115" t="str">
        <f t="shared" si="0"/>
        <v/>
      </c>
      <c r="L37" s="130" t="str">
        <f t="shared" si="0"/>
        <v/>
      </c>
      <c r="M37" s="130">
        <f t="shared" si="0"/>
        <v>1.5172413793103448</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1.5172413793103448</v>
      </c>
    </row>
    <row r="38" spans="2:23" s="9" customFormat="1" ht="21" customHeight="1">
      <c r="B38" s="292" t="s">
        <v>487</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488</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489</v>
      </c>
      <c r="C40" s="293"/>
      <c r="D40" s="293"/>
      <c r="E40" s="114">
        <f>IF($J$30="","",$J$30)</f>
        <v>0.7</v>
      </c>
      <c r="F40" s="114">
        <f t="shared" ref="F40:G40" si="2">IF($J$30="","",$J$30)</f>
        <v>0.7</v>
      </c>
      <c r="G40" s="115">
        <f t="shared" si="2"/>
        <v>0.7</v>
      </c>
      <c r="H40" s="130">
        <f>IF($J$30="","",$J$30)</f>
        <v>0.7</v>
      </c>
      <c r="I40" s="114">
        <f>IF($J$30="","",$J$30)</f>
        <v>0.7</v>
      </c>
      <c r="J40" s="114">
        <f t="shared" ref="J40:K40" si="3">IF($J$30="","",$J$30)</f>
        <v>0.7</v>
      </c>
      <c r="K40" s="114">
        <f t="shared" si="3"/>
        <v>0.7</v>
      </c>
      <c r="L40" s="130">
        <f>IF($J$30="","",$J$30)</f>
        <v>0.7</v>
      </c>
      <c r="M40" s="130">
        <f>IF($J$30="","",$J$30)</f>
        <v>0.7</v>
      </c>
      <c r="N40" s="117">
        <f t="shared" ref="N40:O40" si="4">IF($J$30="","",$J$30)</f>
        <v>0.7</v>
      </c>
      <c r="O40" s="114">
        <f t="shared" si="4"/>
        <v>0.7</v>
      </c>
      <c r="P40" s="115">
        <f>IF($J$30="","",$J$30)</f>
        <v>0.7</v>
      </c>
      <c r="Q40" s="130">
        <f>IF($J$30="","",$J$30)</f>
        <v>0.7</v>
      </c>
      <c r="R40" s="114">
        <f t="shared" ref="R40:S40" si="5">IF($J$30="","",$J$30)</f>
        <v>0.7</v>
      </c>
      <c r="S40" s="114">
        <f t="shared" si="5"/>
        <v>0.7</v>
      </c>
      <c r="T40" s="115">
        <f>IF($J$30="","",$J$30)</f>
        <v>0.7</v>
      </c>
      <c r="U40" s="130">
        <f>IF($J$30="","",$J$30)</f>
        <v>0.7</v>
      </c>
      <c r="V40" s="130">
        <f>IF($J$30="","",$J$30)</f>
        <v>0.7</v>
      </c>
      <c r="W40" s="130">
        <f>IF($J$30="","",$J$30)</f>
        <v>0.7</v>
      </c>
    </row>
    <row r="41" spans="2:23" s="9" customFormat="1" ht="27.75" customHeight="1" thickBot="1">
      <c r="B41" s="395" t="s">
        <v>490</v>
      </c>
      <c r="C41" s="396"/>
      <c r="D41" s="396"/>
      <c r="E41" s="207">
        <f>(IFERROR((E35/E36)/E40,""))</f>
        <v>2.9064039408866993</v>
      </c>
      <c r="F41" s="207">
        <f t="shared" ref="F41:G41" si="6">(IFERROR((F35/F36)/F40,""))</f>
        <v>1.6216216216216217</v>
      </c>
      <c r="G41" s="208">
        <f t="shared" si="6"/>
        <v>2.6190476190476191</v>
      </c>
      <c r="H41" s="116">
        <f>(IFERROR((H35/H36)/H40,""))</f>
        <v>2.1674876847290641</v>
      </c>
      <c r="I41" s="209" t="str">
        <f>(IFERROR((I35/I36)/I40,""))</f>
        <v/>
      </c>
      <c r="J41" s="207" t="str">
        <f>(IFERROR((J35/J36)/J40,""))</f>
        <v/>
      </c>
      <c r="K41" s="208" t="str">
        <f>(IFERROR((K35/K36)/K40,""))</f>
        <v/>
      </c>
      <c r="L41" s="116" t="str">
        <f t="shared" ref="L41:W41" si="7">(IFERROR((L35/L36)/L40,""))</f>
        <v/>
      </c>
      <c r="M41" s="116">
        <f t="shared" si="7"/>
        <v>2.1674876847290641</v>
      </c>
      <c r="N41" s="209" t="str">
        <f>(IFERROR((N35/N36)/N40,""))</f>
        <v/>
      </c>
      <c r="O41" s="207" t="str">
        <f t="shared" si="7"/>
        <v/>
      </c>
      <c r="P41" s="208" t="str">
        <f t="shared" si="7"/>
        <v/>
      </c>
      <c r="Q41" s="116" t="str">
        <f t="shared" si="7"/>
        <v/>
      </c>
      <c r="R41" s="209" t="str">
        <f t="shared" si="7"/>
        <v/>
      </c>
      <c r="S41" s="207" t="str">
        <f t="shared" si="7"/>
        <v/>
      </c>
      <c r="T41" s="208" t="str">
        <f t="shared" si="7"/>
        <v/>
      </c>
      <c r="U41" s="116" t="str">
        <f t="shared" si="7"/>
        <v/>
      </c>
      <c r="V41" s="116" t="str">
        <f t="shared" si="7"/>
        <v/>
      </c>
      <c r="W41" s="116">
        <f t="shared" si="7"/>
        <v>2.1674876847290641</v>
      </c>
    </row>
    <row r="42" spans="2:23" s="9" customFormat="1" ht="32.25" hidden="1" customHeight="1" thickBot="1">
      <c r="B42" s="392" t="s">
        <v>491</v>
      </c>
      <c r="C42" s="393"/>
      <c r="D42" s="393"/>
      <c r="E42" s="155" t="str">
        <f>(IFERROR((#REF!/E35)/E40,""))</f>
        <v/>
      </c>
      <c r="F42" s="155">
        <f t="shared" ref="F42:W42" si="8">(IFERROR((F35/F36)/F40,""))</f>
        <v>1.6216216216216217</v>
      </c>
      <c r="G42" s="156">
        <f t="shared" si="8"/>
        <v>2.6190476190476191</v>
      </c>
      <c r="H42" s="154">
        <f t="shared" si="8"/>
        <v>2.1674876847290641</v>
      </c>
      <c r="I42" s="157" t="str">
        <f t="shared" si="8"/>
        <v/>
      </c>
      <c r="J42" s="155" t="str">
        <f t="shared" si="8"/>
        <v/>
      </c>
      <c r="K42" s="156" t="str">
        <f t="shared" si="8"/>
        <v/>
      </c>
      <c r="L42" s="154" t="str">
        <f t="shared" si="8"/>
        <v/>
      </c>
      <c r="M42" s="154">
        <f t="shared" si="8"/>
        <v>2.1674876847290641</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2.1674876847290641</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492</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296" t="s">
        <v>493</v>
      </c>
      <c r="O46" s="297"/>
      <c r="P46" s="297"/>
      <c r="Q46" s="297"/>
      <c r="R46" s="297"/>
      <c r="S46" s="297"/>
      <c r="T46" s="297"/>
      <c r="U46" s="297"/>
      <c r="V46" s="297"/>
      <c r="W46" s="298"/>
    </row>
    <row r="47" spans="2:23" ht="23.25" customHeight="1">
      <c r="B47" s="121"/>
      <c r="C47" s="106"/>
      <c r="D47" s="106"/>
      <c r="E47" s="106"/>
      <c r="F47" s="106"/>
      <c r="G47" s="106"/>
      <c r="H47" s="106"/>
      <c r="I47" s="106"/>
      <c r="J47" s="106"/>
      <c r="K47" s="106"/>
      <c r="L47" s="122"/>
      <c r="M47" s="106"/>
      <c r="N47" s="299"/>
      <c r="O47" s="300"/>
      <c r="P47" s="300"/>
      <c r="Q47" s="300"/>
      <c r="R47" s="300"/>
      <c r="S47" s="300"/>
      <c r="T47" s="300"/>
      <c r="U47" s="300"/>
      <c r="V47" s="300"/>
      <c r="W47" s="301"/>
    </row>
    <row r="48" spans="2:23" ht="23.25" customHeight="1">
      <c r="B48" s="121"/>
      <c r="C48" s="106"/>
      <c r="D48" s="106"/>
      <c r="E48" s="106"/>
      <c r="F48" s="106"/>
      <c r="G48" s="106"/>
      <c r="H48" s="106"/>
      <c r="I48" s="106"/>
      <c r="J48" s="106"/>
      <c r="K48" s="106"/>
      <c r="L48" s="122"/>
      <c r="M48" s="106"/>
      <c r="N48" s="302"/>
      <c r="O48" s="303"/>
      <c r="P48" s="303"/>
      <c r="Q48" s="303"/>
      <c r="R48" s="303"/>
      <c r="S48" s="303"/>
      <c r="T48" s="303"/>
      <c r="U48" s="303"/>
      <c r="V48" s="303"/>
      <c r="W48" s="304"/>
    </row>
    <row r="49" spans="2:23" ht="23.25" customHeight="1">
      <c r="B49" s="121"/>
      <c r="C49" s="106"/>
      <c r="D49" s="106"/>
      <c r="E49" s="106"/>
      <c r="F49" s="106"/>
      <c r="G49" s="106"/>
      <c r="H49" s="106"/>
      <c r="I49" s="106"/>
      <c r="J49" s="106"/>
      <c r="K49" s="106"/>
      <c r="L49" s="122"/>
      <c r="M49" s="106"/>
      <c r="N49" s="296" t="s">
        <v>494</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495</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496</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497</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498</v>
      </c>
      <c r="O58" s="307"/>
      <c r="P58" s="307"/>
      <c r="Q58" s="308"/>
      <c r="R58" s="315" t="s">
        <v>499</v>
      </c>
      <c r="S58" s="315"/>
      <c r="T58" s="331" t="s">
        <v>500</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501</v>
      </c>
      <c r="O60" s="307"/>
      <c r="P60" s="307"/>
      <c r="Q60" s="308"/>
      <c r="R60" s="317" t="s">
        <v>499</v>
      </c>
      <c r="S60" s="317"/>
      <c r="T60" s="331" t="s">
        <v>500</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502</v>
      </c>
      <c r="C64" s="295"/>
      <c r="D64" s="295"/>
      <c r="E64" s="295"/>
      <c r="F64" s="295"/>
      <c r="G64" s="295"/>
      <c r="H64" s="295"/>
      <c r="I64" s="295"/>
      <c r="J64" s="295"/>
      <c r="K64" s="295"/>
      <c r="L64" s="295"/>
      <c r="O64" s="10"/>
      <c r="P64" s="10"/>
    </row>
    <row r="65" spans="2:23">
      <c r="B65" s="10" t="s">
        <v>502</v>
      </c>
      <c r="O65" s="10"/>
      <c r="P65" s="10"/>
    </row>
    <row r="66" spans="2:23">
      <c r="B66" s="12" t="s">
        <v>503</v>
      </c>
      <c r="F66" s="12" t="s">
        <v>504</v>
      </c>
      <c r="G66" s="12" t="s">
        <v>505</v>
      </c>
      <c r="H66" s="12" t="s">
        <v>506</v>
      </c>
      <c r="I66" s="12" t="s">
        <v>507</v>
      </c>
      <c r="J66" s="12" t="s">
        <v>508</v>
      </c>
      <c r="O66" s="10"/>
      <c r="P66" s="10"/>
      <c r="Q66" s="10"/>
      <c r="R66" s="10"/>
      <c r="S66" s="10"/>
      <c r="T66" s="10"/>
      <c r="U66" s="10"/>
      <c r="V66" s="10"/>
      <c r="W66" s="10"/>
    </row>
    <row r="67" spans="2:23">
      <c r="B67" s="12" t="s">
        <v>502</v>
      </c>
      <c r="F67" s="13">
        <f>+H37</f>
        <v>1.5172413793103448</v>
      </c>
      <c r="G67" s="13" t="str">
        <f>+L37</f>
        <v/>
      </c>
      <c r="H67" s="13" t="str">
        <f>+Q37</f>
        <v/>
      </c>
      <c r="I67" s="13" t="str">
        <f>+U37</f>
        <v/>
      </c>
      <c r="J67" s="13">
        <f>+W37</f>
        <v>1.5172413793103448</v>
      </c>
      <c r="N67" s="14"/>
      <c r="O67" s="15"/>
      <c r="P67" s="15"/>
      <c r="Q67" s="15"/>
      <c r="R67" s="15"/>
      <c r="S67" s="10"/>
      <c r="T67" s="10"/>
      <c r="U67" s="10"/>
      <c r="V67" s="10"/>
      <c r="W67" s="10"/>
    </row>
    <row r="68" spans="2:23" hidden="1">
      <c r="F68" s="14">
        <f>+H40</f>
        <v>0.7</v>
      </c>
      <c r="G68" s="14">
        <f>+L40</f>
        <v>0.7</v>
      </c>
      <c r="H68" s="14">
        <f>+Q40</f>
        <v>0.7</v>
      </c>
      <c r="I68" s="14">
        <f>+U40</f>
        <v>0.7</v>
      </c>
      <c r="J68" s="14">
        <f>+W40</f>
        <v>0.7</v>
      </c>
      <c r="K68" s="14"/>
      <c r="L68" s="14"/>
      <c r="M68" s="14"/>
      <c r="O68" s="10"/>
      <c r="P68" s="10"/>
      <c r="Q68" s="10"/>
      <c r="R68" s="10"/>
      <c r="S68" s="10"/>
      <c r="T68" s="10"/>
      <c r="U68" s="10"/>
      <c r="V68" s="10"/>
      <c r="W68" s="10"/>
    </row>
    <row r="69" spans="2:23" hidden="1">
      <c r="F69" s="13">
        <f>+H41</f>
        <v>2.1674876847290641</v>
      </c>
      <c r="G69" s="13" t="str">
        <f>+L41</f>
        <v/>
      </c>
      <c r="H69" s="13" t="str">
        <f>+Q41</f>
        <v/>
      </c>
      <c r="I69" s="13" t="str">
        <f>+U41</f>
        <v/>
      </c>
      <c r="J69" s="13">
        <f>+W41</f>
        <v>2.1674876847290641</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20" priority="1" stopIfTrue="1" operator="between">
      <formula>0.76</formula>
      <formula>10</formula>
    </cfRule>
    <cfRule type="cellIs" dxfId="19" priority="2" stopIfTrue="1" operator="between">
      <formula>0.5</formula>
      <formula>0.759</formula>
    </cfRule>
    <cfRule type="cellIs" dxfId="18" priority="3" stopIfTrue="1" operator="between">
      <formula>0</formula>
      <formula>0.499</formula>
    </cfRule>
  </conditionalFormatting>
  <conditionalFormatting sqref="E37:W37">
    <cfRule type="cellIs" dxfId="17" priority="7" stopIfTrue="1" operator="between">
      <formula>0.76</formula>
      <formula>10</formula>
    </cfRule>
    <cfRule type="cellIs" dxfId="16" priority="8" stopIfTrue="1" operator="between">
      <formula>0.5</formula>
      <formula>0.759</formula>
    </cfRule>
    <cfRule type="cellIs" dxfId="15" priority="9" stopIfTrue="1" operator="between">
      <formula>0</formula>
      <formula>0.499</formula>
    </cfRule>
  </conditionalFormatting>
  <conditionalFormatting sqref="E38:W39">
    <cfRule type="containsBlanks" priority="10" stopIfTrue="1">
      <formula>LEN(TRIM(E38))=0</formula>
    </cfRule>
    <cfRule type="cellIs" dxfId="14" priority="11" stopIfTrue="1" operator="greaterThanOrEqual">
      <formula>0.1</formula>
    </cfRule>
    <cfRule type="cellIs" dxfId="13" priority="12" stopIfTrue="1" operator="between">
      <formula>0.0301</formula>
      <formula>0.9999</formula>
    </cfRule>
    <cfRule type="cellIs" dxfId="12" priority="13" stopIfTrue="1" operator="between">
      <formula>0</formula>
      <formula>0.03</formula>
    </cfRule>
  </conditionalFormatting>
  <conditionalFormatting sqref="E42:W42">
    <cfRule type="cellIs" dxfId="11" priority="14" stopIfTrue="1" operator="between">
      <formula>0.76</formula>
      <formula>10</formula>
    </cfRule>
    <cfRule type="cellIs" dxfId="10" priority="15" stopIfTrue="1" operator="between">
      <formula>0.5</formula>
      <formula>0.759</formula>
    </cfRule>
    <cfRule type="cellIs" dxfId="9" priority="16" stopIfTrue="1" operator="between">
      <formula>0</formula>
      <formula>0.499</formula>
    </cfRule>
  </conditionalFormatting>
  <conditionalFormatting sqref="F41:W41">
    <cfRule type="cellIs" dxfId="8" priority="4" stopIfTrue="1" operator="between">
      <formula>0.76</formula>
      <formula>10</formula>
    </cfRule>
    <cfRule type="cellIs" dxfId="7" priority="5" stopIfTrue="1" operator="between">
      <formula>0.5</formula>
      <formula>0.759</formula>
    </cfRule>
    <cfRule type="cellIs" dxfId="6"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3B50B6B0-1F08-494F-ADDA-BBD77F09D0A8}">
          <x14:formula1>
            <xm:f>Hoja1!$E$4:$E$16</xm:f>
          </x14:formula1>
          <xm:sqref>O8</xm:sqref>
        </x14:dataValidation>
        <x14:dataValidation type="list" allowBlank="1" showInputMessage="1" showErrorMessage="1" xr:uid="{0E27E792-93B4-4791-AEA5-C9A6C540E4E9}">
          <x14:formula1>
            <xm:f>'1.IDP'!$E$4:$E$8</xm:f>
          </x14:formula1>
          <xm:sqref>E30:F30</xm:sqref>
        </x14:dataValidation>
        <x14:dataValidation type="list" allowBlank="1" showInputMessage="1" showErrorMessage="1" xr:uid="{88B75766-AF8A-459A-8A77-BBA00BF9F2CD}">
          <x14:formula1>
            <xm:f>'1.IDP'!$J$3:$J$9</xm:f>
          </x14:formula1>
          <xm:sqref>G29:H29</xm:sqref>
        </x14:dataValidation>
        <x14:dataValidation type="list" allowBlank="1" showInputMessage="1" showErrorMessage="1" xr:uid="{383D5703-0B73-4FE3-82AD-14DB4DE3D891}">
          <x14:formula1>
            <xm:f>Hoja1!$D$4:$D$10</xm:f>
          </x14:formula1>
          <xm:sqref>F17:W17</xm:sqref>
        </x14:dataValidation>
        <x14:dataValidation type="list" allowBlank="1" showInputMessage="1" showErrorMessage="1" xr:uid="{7C1210CA-F89D-4C3E-AE1F-A42BCAA7C15A}">
          <x14:formula1>
            <xm:f>'Objetivos procesos '!$C$3:$C$28</xm:f>
          </x14:formula1>
          <xm:sqref>F13:W13</xm:sqref>
        </x14:dataValidation>
        <x14:dataValidation type="list" allowBlank="1" showInputMessage="1" showErrorMessage="1" xr:uid="{FDA93132-A653-41D0-87C8-EFBBD994EAFB}">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9E33-F8C9-4E6E-85D7-E4BA05B06B59}">
  <dimension ref="A1:Z115"/>
  <sheetViews>
    <sheetView showGridLines="0" topLeftCell="A8" zoomScale="80" zoomScaleNormal="80" workbookViewId="0">
      <selection activeCell="B11" sqref="B11"/>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581</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582</v>
      </c>
      <c r="B4" s="264" t="str">
        <f>+'GIN-FM-006-1'!F13</f>
        <v>Recuperación Empresarial</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49" t="s">
        <v>583</v>
      </c>
      <c r="B6" s="265" t="s">
        <v>584</v>
      </c>
      <c r="C6" s="249" t="s">
        <v>465</v>
      </c>
      <c r="D6" s="245" t="s">
        <v>466</v>
      </c>
      <c r="E6" s="245" t="s">
        <v>585</v>
      </c>
      <c r="F6" s="245" t="s">
        <v>586</v>
      </c>
      <c r="G6" s="247" t="s">
        <v>587</v>
      </c>
      <c r="H6" s="249" t="s">
        <v>469</v>
      </c>
      <c r="I6" s="245" t="s">
        <v>470</v>
      </c>
      <c r="J6" s="245" t="s">
        <v>471</v>
      </c>
      <c r="K6" s="245" t="s">
        <v>588</v>
      </c>
      <c r="L6" s="247" t="s">
        <v>587</v>
      </c>
      <c r="M6" s="249" t="s">
        <v>474</v>
      </c>
      <c r="N6" s="245" t="s">
        <v>475</v>
      </c>
      <c r="O6" s="245" t="s">
        <v>476</v>
      </c>
      <c r="P6" s="245" t="s">
        <v>589</v>
      </c>
      <c r="Q6" s="247" t="s">
        <v>587</v>
      </c>
      <c r="R6" s="255" t="s">
        <v>478</v>
      </c>
      <c r="S6" s="245" t="s">
        <v>479</v>
      </c>
      <c r="T6" s="245" t="s">
        <v>480</v>
      </c>
      <c r="U6" s="245" t="s">
        <v>590</v>
      </c>
      <c r="V6" s="247" t="s">
        <v>587</v>
      </c>
      <c r="W6" s="249" t="s">
        <v>591</v>
      </c>
      <c r="X6" s="245"/>
      <c r="Y6" s="247"/>
      <c r="Z6" s="172"/>
    </row>
    <row r="7" spans="1:26" s="175" customFormat="1" ht="15.75" customHeight="1">
      <c r="A7" s="250"/>
      <c r="B7" s="266"/>
      <c r="C7" s="250"/>
      <c r="D7" s="246"/>
      <c r="E7" s="246"/>
      <c r="F7" s="246"/>
      <c r="G7" s="248"/>
      <c r="H7" s="250"/>
      <c r="I7" s="246"/>
      <c r="J7" s="246"/>
      <c r="K7" s="246"/>
      <c r="L7" s="248"/>
      <c r="M7" s="250"/>
      <c r="N7" s="246"/>
      <c r="O7" s="246"/>
      <c r="P7" s="246"/>
      <c r="Q7" s="248"/>
      <c r="R7" s="256"/>
      <c r="S7" s="246"/>
      <c r="T7" s="246"/>
      <c r="U7" s="246"/>
      <c r="V7" s="248"/>
      <c r="W7" s="250"/>
      <c r="X7" s="246"/>
      <c r="Y7" s="248"/>
      <c r="Z7" s="174"/>
    </row>
    <row r="8" spans="1:26" ht="62.25" customHeight="1">
      <c r="A8" s="251" t="s">
        <v>592</v>
      </c>
      <c r="B8" s="214" t="s">
        <v>632</v>
      </c>
      <c r="C8" s="220">
        <f>C14+C16+C18+C20+C22+C24+C10+C12</f>
        <v>59</v>
      </c>
      <c r="D8" s="186">
        <f>D14+D16+D18+D20+D22+D24+D10+D12</f>
        <v>84</v>
      </c>
      <c r="E8" s="186">
        <f t="shared" ref="E8" si="0">E14+E16+E18+E20+E22+E24+E10+E12</f>
        <v>77</v>
      </c>
      <c r="F8" s="186">
        <f t="shared" ref="F8:F25" si="1">+C8+D8+E8</f>
        <v>220</v>
      </c>
      <c r="G8" s="253">
        <f>IF(F8=0," ",F8/F9)</f>
        <v>1.5172413793103448</v>
      </c>
      <c r="H8" s="220">
        <f t="shared" ref="H8:J9" si="2">H10+H12+H14+H16+H18+H20+H22+H24</f>
        <v>0</v>
      </c>
      <c r="I8" s="186">
        <f t="shared" si="2"/>
        <v>0</v>
      </c>
      <c r="J8" s="186">
        <f t="shared" si="2"/>
        <v>0</v>
      </c>
      <c r="K8" s="186">
        <f t="shared" ref="K8:K25" si="3">+H8+I8+J8</f>
        <v>0</v>
      </c>
      <c r="L8" s="253" t="str">
        <f>IF(K8=0," ",K8/K9)</f>
        <v xml:space="preserve"> </v>
      </c>
      <c r="M8" s="220">
        <f>M10+M12+M14+M16+M18+M20+M22+M24</f>
        <v>0</v>
      </c>
      <c r="N8" s="186">
        <f t="shared" ref="N8:O8" si="4">N10+N12+N14+N16+N18+N20+N22+N24</f>
        <v>0</v>
      </c>
      <c r="O8" s="186">
        <f t="shared" si="4"/>
        <v>0</v>
      </c>
      <c r="P8" s="186">
        <f t="shared" ref="P8:P25" si="5">+M8+N8+O8</f>
        <v>0</v>
      </c>
      <c r="Q8" s="253" t="str">
        <f>IF(P8=0," ",P8/P9)</f>
        <v xml:space="preserve"> </v>
      </c>
      <c r="R8" s="219">
        <f t="shared" ref="R8:T9" si="6">R10+R12+R14+R16+R18+R20+R22+R24</f>
        <v>0</v>
      </c>
      <c r="S8" s="186">
        <f t="shared" si="6"/>
        <v>0</v>
      </c>
      <c r="T8" s="186">
        <f t="shared" si="6"/>
        <v>0</v>
      </c>
      <c r="U8" s="186">
        <f t="shared" ref="U8:U25" si="7">+R8+S8+T8</f>
        <v>0</v>
      </c>
      <c r="V8" s="254" t="str">
        <f>IF(U8=0," ",U8/U9)</f>
        <v xml:space="preserve"> </v>
      </c>
      <c r="W8" s="230" t="s">
        <v>593</v>
      </c>
      <c r="X8" s="231"/>
      <c r="Y8" s="232"/>
    </row>
    <row r="9" spans="1:26" ht="69" customHeight="1" thickBot="1">
      <c r="A9" s="252"/>
      <c r="B9" s="215" t="s">
        <v>634</v>
      </c>
      <c r="C9" s="220">
        <f>C15+C17+C19+C21+C23+C25+C11+C13</f>
        <v>29</v>
      </c>
      <c r="D9" s="186">
        <f t="shared" ref="D9:E9" si="8">D15+D17+D19+D21+D23+D25+D11+D13</f>
        <v>74</v>
      </c>
      <c r="E9" s="186">
        <f t="shared" si="8"/>
        <v>42</v>
      </c>
      <c r="F9" s="186">
        <f t="shared" si="1"/>
        <v>145</v>
      </c>
      <c r="G9" s="253"/>
      <c r="H9" s="220">
        <f t="shared" si="2"/>
        <v>0</v>
      </c>
      <c r="I9" s="186">
        <f t="shared" si="2"/>
        <v>0</v>
      </c>
      <c r="J9" s="186">
        <f t="shared" si="2"/>
        <v>0</v>
      </c>
      <c r="K9" s="186">
        <f t="shared" si="3"/>
        <v>0</v>
      </c>
      <c r="L9" s="253"/>
      <c r="M9" s="220">
        <f>M11+M13+M15+M17+M19+M21+M23+M25</f>
        <v>0</v>
      </c>
      <c r="N9" s="186">
        <f t="shared" ref="N9:O9" si="9">N11+N13+N15+N17+N19+N21+N23+N25</f>
        <v>0</v>
      </c>
      <c r="O9" s="186">
        <f t="shared" si="9"/>
        <v>0</v>
      </c>
      <c r="P9" s="186">
        <f t="shared" si="5"/>
        <v>0</v>
      </c>
      <c r="Q9" s="253"/>
      <c r="R9" s="219">
        <f t="shared" si="6"/>
        <v>0</v>
      </c>
      <c r="S9" s="186">
        <f t="shared" si="6"/>
        <v>0</v>
      </c>
      <c r="T9" s="186">
        <f t="shared" si="6"/>
        <v>0</v>
      </c>
      <c r="U9" s="186">
        <f t="shared" si="7"/>
        <v>0</v>
      </c>
      <c r="V9" s="254"/>
      <c r="W9" s="240"/>
      <c r="X9" s="241"/>
      <c r="Y9" s="242"/>
    </row>
    <row r="10" spans="1:26" s="176" customFormat="1" ht="69.95" customHeight="1">
      <c r="A10" s="236" t="s">
        <v>638</v>
      </c>
      <c r="B10" s="216" t="str">
        <f>+$B$8</f>
        <v xml:space="preserve">Número de denuncias de incumplimiento a acuerdos en ejecución, atendidas en el periodo evaluado </v>
      </c>
      <c r="C10" s="200">
        <v>23</v>
      </c>
      <c r="D10" s="200">
        <v>24</v>
      </c>
      <c r="E10" s="200">
        <v>27</v>
      </c>
      <c r="F10" s="210">
        <f t="shared" si="1"/>
        <v>74</v>
      </c>
      <c r="G10" s="238">
        <f>IF(F10=0," ",F10/F11)</f>
        <v>1.3454545454545455</v>
      </c>
      <c r="H10" s="225"/>
      <c r="I10" s="224"/>
      <c r="J10" s="224"/>
      <c r="K10" s="210">
        <f t="shared" si="3"/>
        <v>0</v>
      </c>
      <c r="L10" s="238" t="str">
        <f>IF(K10=0," ",K10/K11)</f>
        <v xml:space="preserve"> </v>
      </c>
      <c r="M10" s="225"/>
      <c r="N10" s="224"/>
      <c r="O10" s="224"/>
      <c r="P10" s="210">
        <f t="shared" si="5"/>
        <v>0</v>
      </c>
      <c r="Q10" s="238" t="str">
        <f>IF(P10=0," ",P10/P11)</f>
        <v xml:space="preserve"> </v>
      </c>
      <c r="R10" s="227"/>
      <c r="S10" s="224"/>
      <c r="T10" s="224"/>
      <c r="U10" s="210">
        <f t="shared" si="7"/>
        <v>0</v>
      </c>
      <c r="V10" s="239" t="str">
        <f>IF(U10=0," ",U10/U11)</f>
        <v xml:space="preserve"> </v>
      </c>
      <c r="W10" s="244" t="s">
        <v>639</v>
      </c>
      <c r="X10" s="231"/>
      <c r="Y10" s="232"/>
    </row>
    <row r="11" spans="1:26" s="176" customFormat="1" ht="69.95" customHeight="1" thickBot="1">
      <c r="A11" s="237"/>
      <c r="B11" s="217" t="str">
        <f>+$B$9</f>
        <v xml:space="preserve">Número de denuncias de incumplimiento presentadas en el periodo evaluado </v>
      </c>
      <c r="C11" s="202">
        <v>13</v>
      </c>
      <c r="D11" s="202">
        <v>26</v>
      </c>
      <c r="E11" s="202">
        <v>16</v>
      </c>
      <c r="F11" s="211">
        <f t="shared" si="1"/>
        <v>55</v>
      </c>
      <c r="G11" s="238"/>
      <c r="H11" s="226"/>
      <c r="I11" s="203"/>
      <c r="J11" s="203"/>
      <c r="K11" s="211">
        <f t="shared" si="3"/>
        <v>0</v>
      </c>
      <c r="L11" s="238"/>
      <c r="M11" s="226"/>
      <c r="N11" s="203"/>
      <c r="O11" s="203"/>
      <c r="P11" s="211">
        <f t="shared" si="5"/>
        <v>0</v>
      </c>
      <c r="Q11" s="238"/>
      <c r="R11" s="228"/>
      <c r="S11" s="203"/>
      <c r="T11" s="203"/>
      <c r="U11" s="211">
        <f t="shared" si="7"/>
        <v>0</v>
      </c>
      <c r="V11" s="239"/>
      <c r="W11" s="240"/>
      <c r="X11" s="241"/>
      <c r="Y11" s="242"/>
    </row>
    <row r="12" spans="1:26" s="176" customFormat="1" ht="69.95" customHeight="1">
      <c r="A12" s="236" t="s">
        <v>640</v>
      </c>
      <c r="B12" s="216" t="str">
        <f>+$B$8</f>
        <v xml:space="preserve">Número de denuncias de incumplimiento a acuerdos en ejecución, atendidas en el periodo evaluado </v>
      </c>
      <c r="C12" s="200">
        <v>0</v>
      </c>
      <c r="D12" s="200">
        <v>19</v>
      </c>
      <c r="E12" s="200">
        <v>8</v>
      </c>
      <c r="F12" s="210">
        <f t="shared" si="1"/>
        <v>27</v>
      </c>
      <c r="G12" s="238">
        <f>IF(F12=0," ",F12/F13)</f>
        <v>1</v>
      </c>
      <c r="H12" s="225"/>
      <c r="I12" s="224"/>
      <c r="J12" s="224"/>
      <c r="K12" s="210">
        <f t="shared" si="3"/>
        <v>0</v>
      </c>
      <c r="L12" s="238" t="str">
        <f>IF(K12=0," ",K12/K13)</f>
        <v xml:space="preserve"> </v>
      </c>
      <c r="M12" s="225"/>
      <c r="N12" s="224"/>
      <c r="O12" s="224"/>
      <c r="P12" s="210">
        <f t="shared" si="5"/>
        <v>0</v>
      </c>
      <c r="Q12" s="238" t="str">
        <f>IF(P12=0," ",P12/P13)</f>
        <v xml:space="preserve"> </v>
      </c>
      <c r="R12" s="227"/>
      <c r="S12" s="224"/>
      <c r="T12" s="224"/>
      <c r="U12" s="210">
        <f t="shared" si="7"/>
        <v>0</v>
      </c>
      <c r="V12" s="239" t="str">
        <f>IF(U12=0," ",U12/U13)</f>
        <v xml:space="preserve"> </v>
      </c>
      <c r="W12" s="230" t="s">
        <v>593</v>
      </c>
      <c r="X12" s="231"/>
      <c r="Y12" s="232"/>
    </row>
    <row r="13" spans="1:26" s="176" customFormat="1" ht="69.95" customHeight="1" thickBot="1">
      <c r="A13" s="237"/>
      <c r="B13" s="217" t="str">
        <f>+$B$9</f>
        <v xml:space="preserve">Número de denuncias de incumplimiento presentadas en el periodo evaluado </v>
      </c>
      <c r="C13" s="202">
        <v>0</v>
      </c>
      <c r="D13" s="202">
        <v>19</v>
      </c>
      <c r="E13" s="202">
        <v>8</v>
      </c>
      <c r="F13" s="211">
        <f t="shared" si="1"/>
        <v>27</v>
      </c>
      <c r="G13" s="238"/>
      <c r="H13" s="226"/>
      <c r="I13" s="203"/>
      <c r="J13" s="203"/>
      <c r="K13" s="211">
        <f t="shared" si="3"/>
        <v>0</v>
      </c>
      <c r="L13" s="238"/>
      <c r="M13" s="226"/>
      <c r="N13" s="203"/>
      <c r="O13" s="203"/>
      <c r="P13" s="211">
        <f t="shared" si="5"/>
        <v>0</v>
      </c>
      <c r="Q13" s="238"/>
      <c r="R13" s="228"/>
      <c r="S13" s="203"/>
      <c r="T13" s="203"/>
      <c r="U13" s="211">
        <f t="shared" si="7"/>
        <v>0</v>
      </c>
      <c r="V13" s="239"/>
      <c r="W13" s="240"/>
      <c r="X13" s="241"/>
      <c r="Y13" s="242"/>
    </row>
    <row r="14" spans="1:26" s="176" customFormat="1" ht="69.95" customHeight="1">
      <c r="A14" s="236" t="s">
        <v>596</v>
      </c>
      <c r="B14" s="218" t="str">
        <f t="shared" ref="B14" si="10">+$B$8</f>
        <v xml:space="preserve">Número de denuncias de incumplimiento a acuerdos en ejecución, atendidas en el periodo evaluado </v>
      </c>
      <c r="C14" s="200">
        <v>9</v>
      </c>
      <c r="D14" s="200">
        <v>5</v>
      </c>
      <c r="E14" s="200">
        <v>5</v>
      </c>
      <c r="F14" s="210">
        <f t="shared" si="1"/>
        <v>19</v>
      </c>
      <c r="G14" s="238">
        <f>IF(F14=0," ",F14/F15)</f>
        <v>3.8</v>
      </c>
      <c r="H14" s="225"/>
      <c r="I14" s="224"/>
      <c r="J14" s="224"/>
      <c r="K14" s="210">
        <f t="shared" si="3"/>
        <v>0</v>
      </c>
      <c r="L14" s="238" t="str">
        <f>IF(K14=0," ",K14/K15)</f>
        <v xml:space="preserve"> </v>
      </c>
      <c r="M14" s="225"/>
      <c r="N14" s="224"/>
      <c r="O14" s="224"/>
      <c r="P14" s="210">
        <f t="shared" si="5"/>
        <v>0</v>
      </c>
      <c r="Q14" s="238" t="str">
        <f>IF(P14=0," ",P14/P15)</f>
        <v xml:space="preserve"> </v>
      </c>
      <c r="R14" s="227"/>
      <c r="S14" s="224"/>
      <c r="T14" s="224"/>
      <c r="U14" s="210">
        <f t="shared" si="7"/>
        <v>0</v>
      </c>
      <c r="V14" s="239" t="str">
        <f>IF(U14=0," ",U14/U15)</f>
        <v xml:space="preserve"> </v>
      </c>
      <c r="W14" s="230" t="s">
        <v>593</v>
      </c>
      <c r="X14" s="231"/>
      <c r="Y14" s="232"/>
    </row>
    <row r="15" spans="1:26" s="176" customFormat="1" ht="69.95" customHeight="1" thickBot="1">
      <c r="A15" s="237"/>
      <c r="B15" s="217" t="str">
        <f t="shared" ref="B15" si="11">+$B$9</f>
        <v xml:space="preserve">Número de denuncias de incumplimiento presentadas en el periodo evaluado </v>
      </c>
      <c r="C15" s="202">
        <v>1</v>
      </c>
      <c r="D15" s="202">
        <v>3</v>
      </c>
      <c r="E15" s="202">
        <v>1</v>
      </c>
      <c r="F15" s="211">
        <f t="shared" si="1"/>
        <v>5</v>
      </c>
      <c r="G15" s="238"/>
      <c r="H15" s="226"/>
      <c r="I15" s="203"/>
      <c r="J15" s="203"/>
      <c r="K15" s="211">
        <f t="shared" si="3"/>
        <v>0</v>
      </c>
      <c r="L15" s="238"/>
      <c r="M15" s="226"/>
      <c r="N15" s="203"/>
      <c r="O15" s="203"/>
      <c r="P15" s="211">
        <f t="shared" si="5"/>
        <v>0</v>
      </c>
      <c r="Q15" s="238"/>
      <c r="R15" s="228"/>
      <c r="S15" s="203"/>
      <c r="T15" s="203"/>
      <c r="U15" s="211">
        <f t="shared" si="7"/>
        <v>0</v>
      </c>
      <c r="V15" s="239"/>
      <c r="W15" s="240"/>
      <c r="X15" s="241"/>
      <c r="Y15" s="242"/>
    </row>
    <row r="16" spans="1:26" s="176" customFormat="1" ht="69.95" customHeight="1">
      <c r="A16" s="236" t="s">
        <v>598</v>
      </c>
      <c r="B16" s="218" t="str">
        <f t="shared" ref="B16" si="12">+$B$8</f>
        <v xml:space="preserve">Número de denuncias de incumplimiento a acuerdos en ejecución, atendidas en el periodo evaluado </v>
      </c>
      <c r="C16" s="200">
        <v>20</v>
      </c>
      <c r="D16" s="200">
        <v>15</v>
      </c>
      <c r="E16" s="200">
        <v>17</v>
      </c>
      <c r="F16" s="210">
        <f t="shared" si="1"/>
        <v>52</v>
      </c>
      <c r="G16" s="238">
        <f>IF(F16=0," ",F16/F17)</f>
        <v>6.5</v>
      </c>
      <c r="H16" s="225"/>
      <c r="I16" s="224"/>
      <c r="J16" s="224"/>
      <c r="K16" s="210">
        <f t="shared" si="3"/>
        <v>0</v>
      </c>
      <c r="L16" s="238" t="str">
        <f>IF(K16=0," ",K16/K17)</f>
        <v xml:space="preserve"> </v>
      </c>
      <c r="M16" s="225"/>
      <c r="N16" s="224"/>
      <c r="O16" s="224"/>
      <c r="P16" s="210">
        <f t="shared" si="5"/>
        <v>0</v>
      </c>
      <c r="Q16" s="238" t="str">
        <f>IF(P16=0," ",P16/P17)</f>
        <v xml:space="preserve"> </v>
      </c>
      <c r="R16" s="227"/>
      <c r="S16" s="224"/>
      <c r="T16" s="224"/>
      <c r="U16" s="210">
        <f t="shared" si="7"/>
        <v>0</v>
      </c>
      <c r="V16" s="239" t="str">
        <f>IF(U16=0," ",U16/U17)</f>
        <v xml:space="preserve"> </v>
      </c>
      <c r="W16" s="230" t="s">
        <v>593</v>
      </c>
      <c r="X16" s="231"/>
      <c r="Y16" s="232"/>
    </row>
    <row r="17" spans="1:25" s="176" customFormat="1" ht="69.95" customHeight="1" thickBot="1">
      <c r="A17" s="237"/>
      <c r="B17" s="217" t="str">
        <f t="shared" ref="B17" si="13">+$B$9</f>
        <v xml:space="preserve">Número de denuncias de incumplimiento presentadas en el periodo evaluado </v>
      </c>
      <c r="C17" s="202">
        <v>2</v>
      </c>
      <c r="D17" s="202">
        <v>5</v>
      </c>
      <c r="E17" s="202">
        <v>1</v>
      </c>
      <c r="F17" s="211">
        <f t="shared" si="1"/>
        <v>8</v>
      </c>
      <c r="G17" s="238"/>
      <c r="H17" s="226"/>
      <c r="I17" s="203"/>
      <c r="J17" s="203"/>
      <c r="K17" s="211">
        <f t="shared" si="3"/>
        <v>0</v>
      </c>
      <c r="L17" s="238"/>
      <c r="M17" s="226"/>
      <c r="N17" s="203"/>
      <c r="O17" s="203"/>
      <c r="P17" s="211">
        <f t="shared" si="5"/>
        <v>0</v>
      </c>
      <c r="Q17" s="238"/>
      <c r="R17" s="228"/>
      <c r="S17" s="203"/>
      <c r="T17" s="203"/>
      <c r="U17" s="211">
        <f t="shared" si="7"/>
        <v>0</v>
      </c>
      <c r="V17" s="239"/>
      <c r="W17" s="240"/>
      <c r="X17" s="241"/>
      <c r="Y17" s="242"/>
    </row>
    <row r="18" spans="1:25" s="176" customFormat="1" ht="69.95" customHeight="1">
      <c r="A18" s="236" t="s">
        <v>600</v>
      </c>
      <c r="B18" s="218" t="str">
        <f t="shared" ref="B18" si="14">+$B$8</f>
        <v xml:space="preserve">Número de denuncias de incumplimiento a acuerdos en ejecución, atendidas en el periodo evaluado </v>
      </c>
      <c r="C18" s="225">
        <v>6</v>
      </c>
      <c r="D18" s="224">
        <v>9</v>
      </c>
      <c r="E18" s="224">
        <v>7</v>
      </c>
      <c r="F18" s="210">
        <f t="shared" si="1"/>
        <v>22</v>
      </c>
      <c r="G18" s="238">
        <f>IF(F18=0," ",F18/F19)</f>
        <v>1</v>
      </c>
      <c r="H18" s="225"/>
      <c r="I18" s="224"/>
      <c r="J18" s="224"/>
      <c r="K18" s="210">
        <f t="shared" si="3"/>
        <v>0</v>
      </c>
      <c r="L18" s="238" t="str">
        <f>IF(K18=0," ",K18/K19)</f>
        <v xml:space="preserve"> </v>
      </c>
      <c r="M18" s="225"/>
      <c r="N18" s="224"/>
      <c r="O18" s="224"/>
      <c r="P18" s="210">
        <f t="shared" si="5"/>
        <v>0</v>
      </c>
      <c r="Q18" s="238" t="str">
        <f>IF(P18=0," ",P18/P19)</f>
        <v xml:space="preserve"> </v>
      </c>
      <c r="R18" s="227"/>
      <c r="S18" s="224"/>
      <c r="T18" s="224"/>
      <c r="U18" s="210">
        <f t="shared" si="7"/>
        <v>0</v>
      </c>
      <c r="V18" s="239" t="str">
        <f>IF(U18=0," ",U18/U19)</f>
        <v xml:space="preserve"> </v>
      </c>
      <c r="W18" s="230" t="s">
        <v>593</v>
      </c>
      <c r="X18" s="231"/>
      <c r="Y18" s="232"/>
    </row>
    <row r="19" spans="1:25" s="176" customFormat="1" ht="69.95" customHeight="1" thickBot="1">
      <c r="A19" s="237"/>
      <c r="B19" s="217" t="str">
        <f t="shared" ref="B19" si="15">+$B$9</f>
        <v xml:space="preserve">Número de denuncias de incumplimiento presentadas en el periodo evaluado </v>
      </c>
      <c r="C19" s="226">
        <v>6</v>
      </c>
      <c r="D19" s="203">
        <v>9</v>
      </c>
      <c r="E19" s="203">
        <v>7</v>
      </c>
      <c r="F19" s="211">
        <f t="shared" si="1"/>
        <v>22</v>
      </c>
      <c r="G19" s="238"/>
      <c r="H19" s="226"/>
      <c r="I19" s="203"/>
      <c r="J19" s="203"/>
      <c r="K19" s="211">
        <f t="shared" si="3"/>
        <v>0</v>
      </c>
      <c r="L19" s="238"/>
      <c r="M19" s="226"/>
      <c r="N19" s="203"/>
      <c r="O19" s="203"/>
      <c r="P19" s="211">
        <f t="shared" si="5"/>
        <v>0</v>
      </c>
      <c r="Q19" s="238"/>
      <c r="R19" s="228"/>
      <c r="S19" s="203"/>
      <c r="T19" s="203"/>
      <c r="U19" s="211">
        <f t="shared" si="7"/>
        <v>0</v>
      </c>
      <c r="V19" s="239"/>
      <c r="W19" s="240"/>
      <c r="X19" s="241"/>
      <c r="Y19" s="242"/>
    </row>
    <row r="20" spans="1:25" s="176" customFormat="1" ht="69.95" customHeight="1">
      <c r="A20" s="236" t="s">
        <v>602</v>
      </c>
      <c r="B20" s="218" t="str">
        <f t="shared" ref="B20" si="16">+$B$8</f>
        <v xml:space="preserve">Número de denuncias de incumplimiento a acuerdos en ejecución, atendidas en el periodo evaluado </v>
      </c>
      <c r="C20" s="225"/>
      <c r="D20" s="224"/>
      <c r="E20" s="224"/>
      <c r="F20" s="210">
        <f t="shared" si="1"/>
        <v>0</v>
      </c>
      <c r="G20" s="238" t="str">
        <f>IF(F20=0," ",F20/F21)</f>
        <v xml:space="preserve"> </v>
      </c>
      <c r="H20" s="225"/>
      <c r="I20" s="224"/>
      <c r="J20" s="224"/>
      <c r="K20" s="210">
        <f t="shared" si="3"/>
        <v>0</v>
      </c>
      <c r="L20" s="238" t="str">
        <f>IF(K20=0," ",K20/K21)</f>
        <v xml:space="preserve"> </v>
      </c>
      <c r="M20" s="225"/>
      <c r="N20" s="224"/>
      <c r="O20" s="224"/>
      <c r="P20" s="210">
        <f t="shared" si="5"/>
        <v>0</v>
      </c>
      <c r="Q20" s="238" t="str">
        <f>IF(P20=0," ",P20/P21)</f>
        <v xml:space="preserve"> </v>
      </c>
      <c r="R20" s="227"/>
      <c r="S20" s="224"/>
      <c r="T20" s="224"/>
      <c r="U20" s="210">
        <f t="shared" si="7"/>
        <v>0</v>
      </c>
      <c r="V20" s="239" t="str">
        <f>IF(U20=0," ",U20/U21)</f>
        <v xml:space="preserve"> </v>
      </c>
      <c r="W20" s="230" t="s">
        <v>593</v>
      </c>
      <c r="X20" s="231"/>
      <c r="Y20" s="232"/>
    </row>
    <row r="21" spans="1:25" s="176" customFormat="1" ht="69.95" customHeight="1" thickBot="1">
      <c r="A21" s="237"/>
      <c r="B21" s="217" t="str">
        <f t="shared" ref="B21" si="17">+$B$9</f>
        <v xml:space="preserve">Número de denuncias de incumplimiento presentadas en el periodo evaluado </v>
      </c>
      <c r="C21" s="226"/>
      <c r="D21" s="203"/>
      <c r="E21" s="203"/>
      <c r="F21" s="211">
        <f t="shared" si="1"/>
        <v>0</v>
      </c>
      <c r="G21" s="238"/>
      <c r="H21" s="226"/>
      <c r="I21" s="203"/>
      <c r="J21" s="203"/>
      <c r="K21" s="211">
        <f t="shared" si="3"/>
        <v>0</v>
      </c>
      <c r="L21" s="238"/>
      <c r="M21" s="226"/>
      <c r="N21" s="203"/>
      <c r="O21" s="203"/>
      <c r="P21" s="211">
        <f t="shared" si="5"/>
        <v>0</v>
      </c>
      <c r="Q21" s="238"/>
      <c r="R21" s="228"/>
      <c r="S21" s="203"/>
      <c r="T21" s="203"/>
      <c r="U21" s="211">
        <f t="shared" si="7"/>
        <v>0</v>
      </c>
      <c r="V21" s="239"/>
      <c r="W21" s="240"/>
      <c r="X21" s="241"/>
      <c r="Y21" s="242"/>
    </row>
    <row r="22" spans="1:25" s="176" customFormat="1" ht="69.95" customHeight="1">
      <c r="A22" s="236" t="s">
        <v>604</v>
      </c>
      <c r="B22" s="218" t="str">
        <f t="shared" ref="B22" si="18">+$B$8</f>
        <v xml:space="preserve">Número de denuncias de incumplimiento a acuerdos en ejecución, atendidas en el periodo evaluado </v>
      </c>
      <c r="C22" s="225">
        <v>1</v>
      </c>
      <c r="D22" s="224">
        <v>1</v>
      </c>
      <c r="E22" s="224">
        <v>1</v>
      </c>
      <c r="F22" s="210">
        <f t="shared" si="1"/>
        <v>3</v>
      </c>
      <c r="G22" s="238">
        <f>IF(F22=0," ",F22/F23)</f>
        <v>1</v>
      </c>
      <c r="H22" s="225"/>
      <c r="I22" s="224"/>
      <c r="J22" s="224"/>
      <c r="K22" s="210">
        <f t="shared" si="3"/>
        <v>0</v>
      </c>
      <c r="L22" s="238" t="str">
        <f>IF(K22=0," ",K22/K23)</f>
        <v xml:space="preserve"> </v>
      </c>
      <c r="M22" s="225"/>
      <c r="N22" s="224"/>
      <c r="O22" s="224"/>
      <c r="P22" s="210">
        <f t="shared" si="5"/>
        <v>0</v>
      </c>
      <c r="Q22" s="238" t="str">
        <f>IF(P22=0," ",P22/P23)</f>
        <v xml:space="preserve"> </v>
      </c>
      <c r="R22" s="227"/>
      <c r="S22" s="224"/>
      <c r="T22" s="224"/>
      <c r="U22" s="210">
        <f t="shared" si="7"/>
        <v>0</v>
      </c>
      <c r="V22" s="239" t="str">
        <f>IF(U22=0," ",U22/U23)</f>
        <v xml:space="preserve"> </v>
      </c>
      <c r="W22" s="230" t="s">
        <v>593</v>
      </c>
      <c r="X22" s="231"/>
      <c r="Y22" s="232"/>
    </row>
    <row r="23" spans="1:25" s="176" customFormat="1" ht="69.95" customHeight="1" thickBot="1">
      <c r="A23" s="237"/>
      <c r="B23" s="217" t="str">
        <f t="shared" ref="B23" si="19">+$B$9</f>
        <v xml:space="preserve">Número de denuncias de incumplimiento presentadas en el periodo evaluado </v>
      </c>
      <c r="C23" s="226">
        <v>1</v>
      </c>
      <c r="D23" s="203">
        <v>1</v>
      </c>
      <c r="E23" s="203">
        <v>1</v>
      </c>
      <c r="F23" s="211">
        <f t="shared" si="1"/>
        <v>3</v>
      </c>
      <c r="G23" s="238"/>
      <c r="H23" s="226"/>
      <c r="I23" s="203"/>
      <c r="J23" s="203"/>
      <c r="K23" s="211">
        <f t="shared" si="3"/>
        <v>0</v>
      </c>
      <c r="L23" s="238"/>
      <c r="M23" s="226"/>
      <c r="N23" s="203"/>
      <c r="O23" s="203"/>
      <c r="P23" s="211">
        <f t="shared" si="5"/>
        <v>0</v>
      </c>
      <c r="Q23" s="238"/>
      <c r="R23" s="228"/>
      <c r="S23" s="203"/>
      <c r="T23" s="203"/>
      <c r="U23" s="211">
        <f t="shared" si="7"/>
        <v>0</v>
      </c>
      <c r="V23" s="239"/>
      <c r="W23" s="240"/>
      <c r="X23" s="241"/>
      <c r="Y23" s="242"/>
    </row>
    <row r="24" spans="1:25" s="176" customFormat="1" ht="69.95" customHeight="1">
      <c r="A24" s="236" t="s">
        <v>605</v>
      </c>
      <c r="B24" s="218" t="str">
        <f t="shared" ref="B24" si="20">+$B$8</f>
        <v xml:space="preserve">Número de denuncias de incumplimiento a acuerdos en ejecución, atendidas en el periodo evaluado </v>
      </c>
      <c r="C24" s="225">
        <v>0</v>
      </c>
      <c r="D24" s="224">
        <v>11</v>
      </c>
      <c r="E24" s="224">
        <v>12</v>
      </c>
      <c r="F24" s="210">
        <f t="shared" si="1"/>
        <v>23</v>
      </c>
      <c r="G24" s="238">
        <f>IF(F24=0," ",F24/F25)</f>
        <v>0.92</v>
      </c>
      <c r="H24" s="225"/>
      <c r="I24" s="224"/>
      <c r="J24" s="224"/>
      <c r="K24" s="210">
        <f t="shared" si="3"/>
        <v>0</v>
      </c>
      <c r="L24" s="238" t="str">
        <f>IF(K24=0," ",K24/K25)</f>
        <v xml:space="preserve"> </v>
      </c>
      <c r="M24" s="225"/>
      <c r="N24" s="224"/>
      <c r="O24" s="224"/>
      <c r="P24" s="210">
        <f t="shared" si="5"/>
        <v>0</v>
      </c>
      <c r="Q24" s="238" t="str">
        <f>IF(P24=0," ",P24/P25)</f>
        <v xml:space="preserve"> </v>
      </c>
      <c r="R24" s="227"/>
      <c r="S24" s="224"/>
      <c r="T24" s="224"/>
      <c r="U24" s="210">
        <f t="shared" si="7"/>
        <v>0</v>
      </c>
      <c r="V24" s="239" t="str">
        <f>IF(U24=0," ",U24/U25)</f>
        <v xml:space="preserve"> </v>
      </c>
      <c r="W24" s="230" t="s">
        <v>593</v>
      </c>
      <c r="X24" s="231"/>
      <c r="Y24" s="232"/>
    </row>
    <row r="25" spans="1:25" s="176" customFormat="1" ht="69.95" customHeight="1" thickBot="1">
      <c r="A25" s="237"/>
      <c r="B25" s="217" t="str">
        <f t="shared" ref="B25" si="21">+$B$9</f>
        <v xml:space="preserve">Número de denuncias de incumplimiento presentadas en el periodo evaluado </v>
      </c>
      <c r="C25" s="223">
        <v>6</v>
      </c>
      <c r="D25" s="202">
        <v>11</v>
      </c>
      <c r="E25" s="202">
        <v>8</v>
      </c>
      <c r="F25" s="213">
        <f t="shared" si="1"/>
        <v>25</v>
      </c>
      <c r="G25" s="243"/>
      <c r="H25" s="223"/>
      <c r="I25" s="202"/>
      <c r="J25" s="202"/>
      <c r="K25" s="213">
        <f t="shared" si="3"/>
        <v>0</v>
      </c>
      <c r="L25" s="243"/>
      <c r="M25" s="223"/>
      <c r="N25" s="202"/>
      <c r="O25" s="202"/>
      <c r="P25" s="213">
        <f t="shared" si="5"/>
        <v>0</v>
      </c>
      <c r="Q25" s="243"/>
      <c r="R25" s="228"/>
      <c r="S25" s="203"/>
      <c r="T25" s="203"/>
      <c r="U25" s="211">
        <f t="shared" si="7"/>
        <v>0</v>
      </c>
      <c r="V25" s="239"/>
      <c r="W25" s="233"/>
      <c r="X25" s="234"/>
      <c r="Y25" s="235"/>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2"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2"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2"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2"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2"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2"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2"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2"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2"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2"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2"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2"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2"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2"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2"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row>
    <row r="48" spans="2:22"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row r="114" spans="2:26" s="177" customFormat="1" ht="30" customHeight="1">
      <c r="B114" s="184"/>
      <c r="C114" s="184"/>
      <c r="D114" s="184"/>
      <c r="E114" s="184"/>
      <c r="F114" s="184"/>
      <c r="G114" s="184"/>
      <c r="H114" s="184"/>
      <c r="I114" s="184"/>
      <c r="J114" s="184"/>
      <c r="K114" s="184"/>
      <c r="L114" s="184"/>
      <c r="M114" s="184"/>
      <c r="N114" s="184"/>
      <c r="O114" s="184"/>
      <c r="P114" s="184"/>
      <c r="Q114" s="184"/>
      <c r="R114" s="184"/>
      <c r="S114" s="184"/>
      <c r="T114" s="184"/>
      <c r="U114" s="184"/>
      <c r="V114" s="184"/>
      <c r="Z114" s="176"/>
    </row>
    <row r="115" spans="2:26" s="177" customFormat="1" ht="30" customHeight="1">
      <c r="B115" s="184"/>
      <c r="C115" s="184"/>
      <c r="D115" s="184"/>
      <c r="E115" s="184"/>
      <c r="F115" s="184"/>
      <c r="G115" s="184"/>
      <c r="H115" s="184"/>
      <c r="I115" s="184"/>
      <c r="J115" s="184"/>
      <c r="K115" s="184"/>
      <c r="L115" s="184"/>
      <c r="M115" s="184"/>
      <c r="N115" s="184"/>
      <c r="O115" s="184"/>
      <c r="P115" s="184"/>
      <c r="Q115" s="184"/>
      <c r="R115" s="184"/>
      <c r="S115" s="184"/>
      <c r="T115" s="184"/>
      <c r="U115" s="184"/>
      <c r="V115" s="184"/>
      <c r="Z115" s="176"/>
    </row>
  </sheetData>
  <sheetProtection selectLockedCells="1"/>
  <mergeCells count="8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2:Y13"/>
    <mergeCell ref="A10:A11"/>
    <mergeCell ref="G10:G11"/>
    <mergeCell ref="L10:L11"/>
    <mergeCell ref="Q10:Q11"/>
    <mergeCell ref="V10:V11"/>
    <mergeCell ref="W10:Y11"/>
    <mergeCell ref="A12:A13"/>
    <mergeCell ref="G12:G13"/>
    <mergeCell ref="L12:L13"/>
    <mergeCell ref="Q12:Q13"/>
    <mergeCell ref="V12:V13"/>
    <mergeCell ref="W16:Y17"/>
    <mergeCell ref="A14:A15"/>
    <mergeCell ref="G14:G15"/>
    <mergeCell ref="L14:L15"/>
    <mergeCell ref="Q14:Q15"/>
    <mergeCell ref="V14:V15"/>
    <mergeCell ref="W14:Y15"/>
    <mergeCell ref="A16:A17"/>
    <mergeCell ref="G16:G17"/>
    <mergeCell ref="L16:L17"/>
    <mergeCell ref="Q16:Q17"/>
    <mergeCell ref="V16:V17"/>
    <mergeCell ref="W20:Y21"/>
    <mergeCell ref="A18:A19"/>
    <mergeCell ref="G18:G19"/>
    <mergeCell ref="L18:L19"/>
    <mergeCell ref="Q18:Q19"/>
    <mergeCell ref="V18:V19"/>
    <mergeCell ref="W18:Y19"/>
    <mergeCell ref="A20:A21"/>
    <mergeCell ref="G20:G21"/>
    <mergeCell ref="L20:L21"/>
    <mergeCell ref="Q20:Q21"/>
    <mergeCell ref="V20:V21"/>
    <mergeCell ref="W24:Y25"/>
    <mergeCell ref="A22:A23"/>
    <mergeCell ref="G22:G23"/>
    <mergeCell ref="L22:L23"/>
    <mergeCell ref="Q22:Q23"/>
    <mergeCell ref="V22:V23"/>
    <mergeCell ref="W22:Y23"/>
    <mergeCell ref="A24:A25"/>
    <mergeCell ref="G24:G25"/>
    <mergeCell ref="L24:L25"/>
    <mergeCell ref="Q24:Q25"/>
    <mergeCell ref="V24:V25"/>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ase xmlns="5c70ec50-80ce-474e-947a-951e6db5539d">a. Ficha Téncnica</Fase>
    <Comentarios xmlns="5c70ec50-80ce-474e-947a-951e6db5539d" xsi:nil="true"/>
    <lcf76f155ced4ddcb4097134ff3c332f xmlns="5c70ec50-80ce-474e-947a-951e6db5539d">
      <Terms xmlns="http://schemas.microsoft.com/office/infopath/2007/PartnerControls"/>
    </lcf76f155ced4ddcb4097134ff3c332f>
    <TaxCatchAll xmlns="0ca1db07-9e50-4e4e-a374-a784ab27a76a" xsi:nil="true"/>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EEB76-3983-4295-9525-D2A35E9DC734}"/>
</file>

<file path=customXml/itemProps2.xml><?xml version="1.0" encoding="utf-8"?>
<ds:datastoreItem xmlns:ds="http://schemas.openxmlformats.org/officeDocument/2006/customXml" ds:itemID="{E34880C4-F168-44DA-A177-7129B55EE320}"/>
</file>

<file path=customXml/itemProps3.xml><?xml version="1.0" encoding="utf-8"?>
<ds:datastoreItem xmlns:ds="http://schemas.openxmlformats.org/officeDocument/2006/customXml" ds:itemID="{54518E15-D61F-4502-947C-D18B85C265DE}"/>
</file>

<file path=docProps/app.xml><?xml version="1.0" encoding="utf-8"?>
<Properties xmlns="http://schemas.openxmlformats.org/officeDocument/2006/extended-properties" xmlns:vt="http://schemas.openxmlformats.org/officeDocument/2006/docPropsVTypes">
  <Application>Microsoft Excel Online</Application>
  <Manager>WILLIAM BADILLO DE  LA HOZ</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Olga Lucía Mariño Pinto</cp:lastModifiedBy>
  <cp:revision/>
  <dcterms:created xsi:type="dcterms:W3CDTF">2014-02-11T20:40:24Z</dcterms:created>
  <dcterms:modified xsi:type="dcterms:W3CDTF">2026-04-28T20:04:58Z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MediaServiceImageTags">
    <vt:lpwstr/>
  </property>
</Properties>
</file>