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charts/chart6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omments9.xml" ContentType="application/vnd.openxmlformats-officedocument.spreadsheetml.comments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charts/chart8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omments11.xml" ContentType="application/vnd.openxmlformats-officedocument.spreadsheetml.comments+xml"/>
  <Override PartName="/xl/charts/chart9.xml" ContentType="application/vnd.openxmlformats-officedocument.drawingml.chart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RubenMP\OneDrive - SUPERINTENDENCIA DE SOCIEDADES\Documentos\Publicaciones\WEB\2024\Indicadores\"/>
    </mc:Choice>
  </mc:AlternateContent>
  <bookViews>
    <workbookView xWindow="0" yWindow="0" windowWidth="0" windowHeight="0" tabRatio="782" firstSheet="12" activeTab="15"/>
  </bookViews>
  <sheets>
    <sheet name="Toma Posesion " sheetId="5" state="hidden" r:id="rId1"/>
    <sheet name="Registro Toma Poses " sheetId="7" state="hidden" r:id="rId2"/>
    <sheet name="Oport Termin Proc" sheetId="6" state="hidden" r:id="rId3"/>
    <sheet name="Regis Opor Term Pro" sheetId="8" state="hidden" r:id="rId4"/>
    <sheet name="Encuesta" sheetId="9" state="hidden" r:id="rId5"/>
    <sheet name="Reg_Encuesta" sheetId="10" state="hidden" r:id="rId6"/>
    <sheet name="Almacen" sheetId="11" r:id="rId7"/>
    <sheet name="Registro Almacén" sheetId="12" r:id="rId8"/>
    <sheet name="Mantenimiento" sheetId="13" r:id="rId9"/>
    <sheet name="Registro Mantto" sheetId="14" r:id="rId10"/>
    <sheet name="Requerimiento" sheetId="15" r:id="rId11"/>
    <sheet name="Registro Requerimiento" sheetId="16" r:id="rId12"/>
    <sheet name="ICA" sheetId="20" r:id="rId13"/>
    <sheet name="ICA_Registro" sheetId="21" r:id="rId14"/>
    <sheet name="ICE" sheetId="22" r:id="rId15"/>
    <sheet name="ICE_Registro" sheetId="23" r:id="rId16"/>
    <sheet name="RESPEL" sheetId="24" r:id="rId17"/>
    <sheet name="Registro de Datos_RESPEL" sheetId="25" r:id="rId18"/>
    <sheet name="IRA" sheetId="26" r:id="rId19"/>
    <sheet name="Registro de Datos_IRA" sheetId="27" r:id="rId20"/>
    <sheet name="NN" sheetId="17" state="hidden" r:id="rId21"/>
    <sheet name="Registro NN" sheetId="18" state="hidden" r:id="rId22"/>
  </sheets>
  <externalReferences>
    <externalReference r:id="rId23"/>
    <externalReference r:id="rId24"/>
    <externalReference r:id="rId25"/>
    <externalReference r:id="rId26"/>
  </externalReferences>
  <definedNames>
    <definedName name="_xlnm._FilterDatabase" localSheetId="2" hidden="1">'Oport Termin Proc'!$R$10:$R$22</definedName>
    <definedName name="_xlnm._FilterDatabase" localSheetId="0" hidden="1">'Toma Posesion '!$R$10:$R$22</definedName>
  </definedNames>
  <calcPr calcId="162913"/>
</workbook>
</file>

<file path=xl/calcChain.xml><?xml version="1.0" encoding="utf-8"?>
<calcChain xmlns="http://schemas.openxmlformats.org/spreadsheetml/2006/main">
  <c r="Q22" i="21" l="1"/>
  <c r="I22" i="21"/>
  <c r="AE32" i="23"/>
  <c r="AC32" i="23"/>
  <c r="AA32" i="23"/>
  <c r="W32" i="23"/>
  <c r="U32" i="23"/>
  <c r="S32" i="23"/>
  <c r="Q32" i="23"/>
  <c r="O32" i="23"/>
  <c r="M32" i="23"/>
  <c r="K32" i="23"/>
  <c r="G32" i="23"/>
  <c r="H30" i="23"/>
  <c r="E32" i="23"/>
  <c r="F30" i="23"/>
  <c r="C32" i="23"/>
  <c r="I32" i="23"/>
  <c r="J30" i="23"/>
  <c r="AI31" i="23"/>
  <c r="AI32" i="23"/>
  <c r="AG31" i="23"/>
  <c r="AG32" i="23"/>
  <c r="Y31" i="23"/>
  <c r="Y32" i="23"/>
  <c r="Q31" i="23"/>
  <c r="I31" i="23"/>
  <c r="AI30" i="23"/>
  <c r="AJ30" i="23"/>
  <c r="AG30" i="23"/>
  <c r="AH30" i="23"/>
  <c r="AF30" i="23"/>
  <c r="AD30" i="23"/>
  <c r="AB30" i="23"/>
  <c r="Y30" i="23"/>
  <c r="Z30" i="23"/>
  <c r="X30" i="23"/>
  <c r="V30" i="23"/>
  <c r="T30" i="23"/>
  <c r="Q30" i="23"/>
  <c r="R30" i="23"/>
  <c r="P30" i="23"/>
  <c r="N30" i="23"/>
  <c r="L30" i="23"/>
  <c r="I30" i="23"/>
  <c r="D24" i="21"/>
  <c r="I27" i="21"/>
  <c r="Q27" i="21"/>
  <c r="T27" i="21"/>
  <c r="V27" i="21"/>
  <c r="X27" i="21"/>
  <c r="Y27" i="21"/>
  <c r="Z27" i="21"/>
  <c r="AG27" i="21"/>
  <c r="AH27" i="21"/>
  <c r="AI27" i="21"/>
  <c r="I28" i="21"/>
  <c r="I29" i="21"/>
  <c r="Q28" i="21"/>
  <c r="Q29" i="21"/>
  <c r="Y28" i="21"/>
  <c r="Y29" i="21"/>
  <c r="AG28" i="21"/>
  <c r="AG29" i="21"/>
  <c r="AI28" i="21"/>
  <c r="AI29" i="21"/>
  <c r="AJ27" i="21"/>
  <c r="C29" i="21"/>
  <c r="D27" i="21"/>
  <c r="E29" i="21"/>
  <c r="F27" i="21"/>
  <c r="G29" i="21"/>
  <c r="H27" i="21"/>
  <c r="K29" i="21"/>
  <c r="L27" i="21"/>
  <c r="M29" i="21"/>
  <c r="N27" i="21"/>
  <c r="O29" i="21"/>
  <c r="P27" i="21"/>
  <c r="S29" i="21"/>
  <c r="U29" i="21"/>
  <c r="W29" i="21"/>
  <c r="AA29" i="21"/>
  <c r="AB27" i="21"/>
  <c r="AC29" i="21"/>
  <c r="AD27" i="21"/>
  <c r="AE29" i="21"/>
  <c r="AF27" i="21"/>
  <c r="F12" i="23"/>
  <c r="F49" i="26"/>
  <c r="O49" i="26"/>
  <c r="L49" i="26"/>
  <c r="I49" i="26"/>
  <c r="O46" i="24"/>
  <c r="M46" i="24"/>
  <c r="L46" i="24"/>
  <c r="K46" i="24"/>
  <c r="J46" i="24"/>
  <c r="N46" i="24"/>
  <c r="N47" i="22"/>
  <c r="C14" i="21"/>
  <c r="D12" i="21"/>
  <c r="AG11" i="27"/>
  <c r="Y11" i="27"/>
  <c r="Q11" i="27"/>
  <c r="R10" i="27"/>
  <c r="I11" i="27"/>
  <c r="AG10" i="27"/>
  <c r="AF10" i="27"/>
  <c r="AD10" i="27"/>
  <c r="AB10" i="27"/>
  <c r="Y10" i="27"/>
  <c r="Z10" i="27"/>
  <c r="X10" i="27"/>
  <c r="V10" i="27"/>
  <c r="T10" i="27"/>
  <c r="Q10" i="27"/>
  <c r="P10" i="27"/>
  <c r="N10" i="27"/>
  <c r="L10" i="27"/>
  <c r="I10" i="27"/>
  <c r="H10" i="27"/>
  <c r="F10" i="27"/>
  <c r="D10" i="27"/>
  <c r="C8" i="27"/>
  <c r="C6" i="27"/>
  <c r="P51" i="26"/>
  <c r="O51" i="26"/>
  <c r="L51" i="26"/>
  <c r="I51" i="26"/>
  <c r="F51" i="26"/>
  <c r="AE11" i="25"/>
  <c r="AC11" i="25"/>
  <c r="O11" i="25"/>
  <c r="AE10" i="25"/>
  <c r="AF10" i="25"/>
  <c r="AC10" i="25"/>
  <c r="AD10" i="25"/>
  <c r="AB10" i="25"/>
  <c r="Z10" i="25"/>
  <c r="X10" i="25"/>
  <c r="V10" i="25"/>
  <c r="T10" i="25"/>
  <c r="R10" i="25"/>
  <c r="O10" i="25"/>
  <c r="P10" i="25"/>
  <c r="N10" i="25"/>
  <c r="I46" i="24"/>
  <c r="L10" i="25"/>
  <c r="H46" i="24"/>
  <c r="J10" i="25"/>
  <c r="H10" i="25"/>
  <c r="F46" i="24"/>
  <c r="F10" i="25"/>
  <c r="D10" i="25"/>
  <c r="D46" i="24"/>
  <c r="C8" i="25"/>
  <c r="C6" i="25"/>
  <c r="P48" i="24"/>
  <c r="O48" i="24"/>
  <c r="L48" i="24"/>
  <c r="I48" i="24"/>
  <c r="F48" i="24"/>
  <c r="P47" i="24"/>
  <c r="AI29" i="23"/>
  <c r="AG29" i="23"/>
  <c r="AE29" i="23"/>
  <c r="AC29" i="23"/>
  <c r="AA29" i="23"/>
  <c r="Y29" i="23"/>
  <c r="W29" i="23"/>
  <c r="U29" i="23"/>
  <c r="S29" i="23"/>
  <c r="O29" i="23"/>
  <c r="P27" i="23"/>
  <c r="M29" i="23"/>
  <c r="N27" i="23"/>
  <c r="K29" i="23"/>
  <c r="L27" i="23"/>
  <c r="I29" i="23"/>
  <c r="G29" i="23"/>
  <c r="E29" i="23"/>
  <c r="C29" i="23"/>
  <c r="AI28" i="23"/>
  <c r="AG28" i="23"/>
  <c r="Y28" i="23"/>
  <c r="Q28" i="23"/>
  <c r="Q29" i="23"/>
  <c r="I28" i="23"/>
  <c r="AI27" i="23"/>
  <c r="AJ27" i="23"/>
  <c r="AG27" i="23"/>
  <c r="AH27" i="23"/>
  <c r="AF27" i="23"/>
  <c r="AD27" i="23"/>
  <c r="AB27" i="23"/>
  <c r="Z27" i="23"/>
  <c r="Y27" i="23"/>
  <c r="X27" i="23"/>
  <c r="V27" i="23"/>
  <c r="T27" i="23"/>
  <c r="Q27" i="23"/>
  <c r="I27" i="23"/>
  <c r="J27" i="23"/>
  <c r="H27" i="23"/>
  <c r="F27" i="23"/>
  <c r="D27" i="23"/>
  <c r="AI26" i="23"/>
  <c r="AJ24" i="23"/>
  <c r="AG26" i="23"/>
  <c r="AE26" i="23"/>
  <c r="AC26" i="23"/>
  <c r="AA26" i="23"/>
  <c r="W26" i="23"/>
  <c r="U26" i="23"/>
  <c r="S26" i="23"/>
  <c r="O26" i="23"/>
  <c r="P24" i="23"/>
  <c r="M26" i="23"/>
  <c r="K26" i="23"/>
  <c r="G26" i="23"/>
  <c r="E26" i="23"/>
  <c r="F24" i="23"/>
  <c r="C26" i="23"/>
  <c r="I26" i="23"/>
  <c r="AI25" i="23"/>
  <c r="AG25" i="23"/>
  <c r="Y25" i="23"/>
  <c r="Y26" i="23"/>
  <c r="Q25" i="23"/>
  <c r="Q26" i="23"/>
  <c r="R24" i="23"/>
  <c r="I25" i="23"/>
  <c r="AI24" i="23"/>
  <c r="AG24" i="23"/>
  <c r="AH24" i="23"/>
  <c r="AF24" i="23"/>
  <c r="AE10" i="23"/>
  <c r="AF10" i="23"/>
  <c r="O47" i="22"/>
  <c r="AD24" i="23"/>
  <c r="AB24" i="23"/>
  <c r="Z24" i="23"/>
  <c r="Y24" i="23"/>
  <c r="X24" i="23"/>
  <c r="V24" i="23"/>
  <c r="T24" i="23"/>
  <c r="Q24" i="23"/>
  <c r="N24" i="23"/>
  <c r="L24" i="23"/>
  <c r="I24" i="23"/>
  <c r="H24" i="23"/>
  <c r="AG23" i="23"/>
  <c r="AE23" i="23"/>
  <c r="AC23" i="23"/>
  <c r="AA23" i="23"/>
  <c r="Y23" i="23"/>
  <c r="W23" i="23"/>
  <c r="U23" i="23"/>
  <c r="S23" i="23"/>
  <c r="O23" i="23"/>
  <c r="M23" i="23"/>
  <c r="K23" i="23"/>
  <c r="L21" i="23"/>
  <c r="K10" i="23"/>
  <c r="L10" i="23"/>
  <c r="G47" i="22"/>
  <c r="G23" i="23"/>
  <c r="H21" i="23"/>
  <c r="E23" i="23"/>
  <c r="F21" i="23"/>
  <c r="E10" i="23"/>
  <c r="F10" i="23"/>
  <c r="E47" i="22"/>
  <c r="C23" i="23"/>
  <c r="AI22" i="23"/>
  <c r="AI23" i="23"/>
  <c r="AJ21" i="23"/>
  <c r="AG22" i="23"/>
  <c r="Y22" i="23"/>
  <c r="Q22" i="23"/>
  <c r="Q23" i="23"/>
  <c r="I22" i="23"/>
  <c r="AI21" i="23"/>
  <c r="AG21" i="23"/>
  <c r="AH21" i="23"/>
  <c r="AF21" i="23"/>
  <c r="AD21" i="23"/>
  <c r="AB21" i="23"/>
  <c r="Y21" i="23"/>
  <c r="Z21" i="23"/>
  <c r="X21" i="23"/>
  <c r="V21" i="23"/>
  <c r="T21" i="23"/>
  <c r="S10" i="23"/>
  <c r="Q21" i="23"/>
  <c r="P21" i="23"/>
  <c r="N21" i="23"/>
  <c r="I21" i="23"/>
  <c r="AI20" i="23"/>
  <c r="AG20" i="23"/>
  <c r="AE20" i="23"/>
  <c r="AC20" i="23"/>
  <c r="AA20" i="23"/>
  <c r="W20" i="23"/>
  <c r="U20" i="23"/>
  <c r="S20" i="23"/>
  <c r="O20" i="23"/>
  <c r="P18" i="23"/>
  <c r="M20" i="23"/>
  <c r="N18" i="23"/>
  <c r="K20" i="23"/>
  <c r="L18" i="23"/>
  <c r="G20" i="23"/>
  <c r="E20" i="23"/>
  <c r="C20" i="23"/>
  <c r="D18" i="23"/>
  <c r="AI19" i="23"/>
  <c r="AG19" i="23"/>
  <c r="Y19" i="23"/>
  <c r="Y20" i="23"/>
  <c r="Q19" i="23"/>
  <c r="Q20" i="23"/>
  <c r="I19" i="23"/>
  <c r="AI18" i="23"/>
  <c r="AJ18" i="23"/>
  <c r="AG18" i="23"/>
  <c r="AH18" i="23"/>
  <c r="AF18" i="23"/>
  <c r="AD18" i="23"/>
  <c r="AB18" i="23"/>
  <c r="Z18" i="23"/>
  <c r="Y18" i="23"/>
  <c r="X18" i="23"/>
  <c r="V18" i="23"/>
  <c r="T18" i="23"/>
  <c r="Q18" i="23"/>
  <c r="I18" i="23"/>
  <c r="H18" i="23"/>
  <c r="F18" i="23"/>
  <c r="AE17" i="23"/>
  <c r="AC17" i="23"/>
  <c r="AA17" i="23"/>
  <c r="Y17" i="23"/>
  <c r="W17" i="23"/>
  <c r="U17" i="23"/>
  <c r="S17" i="23"/>
  <c r="Q17" i="23"/>
  <c r="O17" i="23"/>
  <c r="M17" i="23"/>
  <c r="N15" i="23"/>
  <c r="K17" i="23"/>
  <c r="L15" i="23"/>
  <c r="G17" i="23"/>
  <c r="H15" i="23"/>
  <c r="E17" i="23"/>
  <c r="F15" i="23"/>
  <c r="C17" i="23"/>
  <c r="I17" i="23"/>
  <c r="D15" i="23"/>
  <c r="AI16" i="23"/>
  <c r="AI17" i="23"/>
  <c r="AG16" i="23"/>
  <c r="AG17" i="23"/>
  <c r="Y16" i="23"/>
  <c r="Q16" i="23"/>
  <c r="I16" i="23"/>
  <c r="AI15" i="23"/>
  <c r="AG15" i="23"/>
  <c r="AH15" i="23"/>
  <c r="AF15" i="23"/>
  <c r="AD15" i="23"/>
  <c r="AC10" i="23"/>
  <c r="AD10" i="23"/>
  <c r="AB15" i="23"/>
  <c r="AA10" i="23"/>
  <c r="Z15" i="23"/>
  <c r="Y15" i="23"/>
  <c r="X15" i="23"/>
  <c r="V15" i="23"/>
  <c r="T15" i="23"/>
  <c r="Q15" i="23"/>
  <c r="P15" i="23"/>
  <c r="I15" i="23"/>
  <c r="AI14" i="23"/>
  <c r="AG14" i="23"/>
  <c r="AE14" i="23"/>
  <c r="AC14" i="23"/>
  <c r="AA14" i="23"/>
  <c r="Y14" i="23"/>
  <c r="W14" i="23"/>
  <c r="U14" i="23"/>
  <c r="S14" i="23"/>
  <c r="O14" i="23"/>
  <c r="P12" i="23"/>
  <c r="O10" i="23"/>
  <c r="P10" i="23"/>
  <c r="I47" i="22"/>
  <c r="M14" i="23"/>
  <c r="N12" i="23"/>
  <c r="M10" i="23"/>
  <c r="N10" i="23"/>
  <c r="H47" i="22"/>
  <c r="K14" i="23"/>
  <c r="L12" i="23"/>
  <c r="G14" i="23"/>
  <c r="E14" i="23"/>
  <c r="C14" i="23"/>
  <c r="D12" i="23"/>
  <c r="AI13" i="23"/>
  <c r="AG13" i="23"/>
  <c r="Y13" i="23"/>
  <c r="Q13" i="23"/>
  <c r="Q14" i="23"/>
  <c r="R12" i="23"/>
  <c r="I13" i="23"/>
  <c r="AI12" i="23"/>
  <c r="AJ12" i="23"/>
  <c r="AG12" i="23"/>
  <c r="AH12" i="23"/>
  <c r="AF12" i="23"/>
  <c r="AD12" i="23"/>
  <c r="AB12" i="23"/>
  <c r="Z12" i="23"/>
  <c r="Y12" i="23"/>
  <c r="X12" i="23"/>
  <c r="W10" i="23"/>
  <c r="X10" i="23"/>
  <c r="L47" i="22"/>
  <c r="V12" i="23"/>
  <c r="U10" i="23"/>
  <c r="V10" i="23"/>
  <c r="K47" i="22"/>
  <c r="T12" i="23"/>
  <c r="Q12" i="23"/>
  <c r="I12" i="23"/>
  <c r="H12" i="23"/>
  <c r="G10" i="23"/>
  <c r="H10" i="23"/>
  <c r="F47" i="22"/>
  <c r="B10" i="23"/>
  <c r="C8" i="23"/>
  <c r="C6" i="23"/>
  <c r="P48" i="22"/>
  <c r="O48" i="22"/>
  <c r="L48" i="22"/>
  <c r="I48" i="22"/>
  <c r="F48" i="22"/>
  <c r="AE26" i="21"/>
  <c r="AF24" i="21"/>
  <c r="AE10" i="21"/>
  <c r="AF10" i="21"/>
  <c r="O47" i="20"/>
  <c r="AC26" i="21"/>
  <c r="AD24" i="21"/>
  <c r="AC10" i="21"/>
  <c r="AD10" i="21"/>
  <c r="N47" i="20"/>
  <c r="AA26" i="21"/>
  <c r="AB24" i="21"/>
  <c r="AA10" i="21"/>
  <c r="AB10" i="21"/>
  <c r="M47" i="20"/>
  <c r="W26" i="21"/>
  <c r="U26" i="21"/>
  <c r="S26" i="21"/>
  <c r="O26" i="21"/>
  <c r="M26" i="21"/>
  <c r="N24" i="21"/>
  <c r="K26" i="21"/>
  <c r="L24" i="21"/>
  <c r="I26" i="21"/>
  <c r="G26" i="21"/>
  <c r="H24" i="21"/>
  <c r="E26" i="21"/>
  <c r="F24" i="21"/>
  <c r="C26" i="21"/>
  <c r="AI25" i="21"/>
  <c r="AI26" i="21"/>
  <c r="AJ24" i="21"/>
  <c r="AG25" i="21"/>
  <c r="AG26" i="21"/>
  <c r="Y25" i="21"/>
  <c r="Y26" i="21"/>
  <c r="Q25" i="21"/>
  <c r="Q26" i="21"/>
  <c r="I25" i="21"/>
  <c r="AI24" i="21"/>
  <c r="AG24" i="21"/>
  <c r="AH24" i="21"/>
  <c r="Z24" i="21"/>
  <c r="Y24" i="21"/>
  <c r="X24" i="21"/>
  <c r="V24" i="21"/>
  <c r="T24" i="21"/>
  <c r="Q24" i="21"/>
  <c r="R24" i="21"/>
  <c r="P24" i="21"/>
  <c r="I24" i="21"/>
  <c r="J24" i="21"/>
  <c r="AG23" i="21"/>
  <c r="AE23" i="21"/>
  <c r="AC23" i="21"/>
  <c r="AD21" i="21"/>
  <c r="AA23" i="21"/>
  <c r="Y23" i="21"/>
  <c r="Z21" i="21"/>
  <c r="W23" i="21"/>
  <c r="U23" i="21"/>
  <c r="S23" i="21"/>
  <c r="T21" i="21"/>
  <c r="S10" i="21"/>
  <c r="AI10" i="21"/>
  <c r="AJ10" i="21"/>
  <c r="O23" i="21"/>
  <c r="P21" i="21"/>
  <c r="O10" i="21"/>
  <c r="P10" i="21"/>
  <c r="I47" i="20"/>
  <c r="M23" i="21"/>
  <c r="N21" i="21"/>
  <c r="M10" i="21"/>
  <c r="N10" i="21"/>
  <c r="H47" i="20"/>
  <c r="K23" i="21"/>
  <c r="L21" i="21"/>
  <c r="K10" i="21"/>
  <c r="G23" i="21"/>
  <c r="H21" i="21"/>
  <c r="G10" i="21"/>
  <c r="H10" i="21"/>
  <c r="F47" i="20"/>
  <c r="E23" i="21"/>
  <c r="F21" i="21"/>
  <c r="E10" i="21"/>
  <c r="F10" i="21"/>
  <c r="E47" i="20"/>
  <c r="C23" i="21"/>
  <c r="AI22" i="21"/>
  <c r="AI23" i="21"/>
  <c r="AG22" i="21"/>
  <c r="Y22" i="21"/>
  <c r="Q23" i="21"/>
  <c r="I23" i="21"/>
  <c r="AI21" i="21"/>
  <c r="AG21" i="21"/>
  <c r="AH21" i="21"/>
  <c r="AF21" i="21"/>
  <c r="AB21" i="21"/>
  <c r="Y21" i="21"/>
  <c r="X21" i="21"/>
  <c r="V21" i="21"/>
  <c r="U10" i="21"/>
  <c r="V10" i="21"/>
  <c r="K47" i="20"/>
  <c r="Q21" i="21"/>
  <c r="I21" i="21"/>
  <c r="AE20" i="21"/>
  <c r="AC20" i="21"/>
  <c r="AD18" i="21"/>
  <c r="AA20" i="21"/>
  <c r="Y20" i="21"/>
  <c r="W20" i="21"/>
  <c r="X18" i="21"/>
  <c r="W10" i="21"/>
  <c r="X10" i="21"/>
  <c r="L47" i="20"/>
  <c r="U20" i="21"/>
  <c r="S20" i="21"/>
  <c r="T18" i="21"/>
  <c r="Q20" i="21"/>
  <c r="P18" i="21"/>
  <c r="M20" i="21"/>
  <c r="L18" i="21"/>
  <c r="D18" i="21"/>
  <c r="AI19" i="21"/>
  <c r="AI20" i="21"/>
  <c r="AG19" i="21"/>
  <c r="AG20" i="21"/>
  <c r="Y19" i="21"/>
  <c r="Q19" i="21"/>
  <c r="AI18" i="21"/>
  <c r="AG18" i="21"/>
  <c r="AH18" i="21"/>
  <c r="AF18" i="21"/>
  <c r="AB18" i="21"/>
  <c r="Z18" i="21"/>
  <c r="Y18" i="21"/>
  <c r="V18" i="21"/>
  <c r="Q18" i="21"/>
  <c r="R18" i="21"/>
  <c r="N18" i="21"/>
  <c r="J18" i="21"/>
  <c r="H18" i="21"/>
  <c r="AI17" i="21"/>
  <c r="AE17" i="21"/>
  <c r="AF15" i="21"/>
  <c r="AC17" i="21"/>
  <c r="AD15" i="21"/>
  <c r="AA17" i="21"/>
  <c r="AB15" i="21"/>
  <c r="Y17" i="21"/>
  <c r="W17" i="21"/>
  <c r="U17" i="21"/>
  <c r="S17" i="21"/>
  <c r="O17" i="21"/>
  <c r="P15" i="21"/>
  <c r="M17" i="21"/>
  <c r="N15" i="21"/>
  <c r="K17" i="21"/>
  <c r="G17" i="21"/>
  <c r="E17" i="21"/>
  <c r="F15" i="21"/>
  <c r="C17" i="21"/>
  <c r="AI16" i="21"/>
  <c r="AG16" i="21"/>
  <c r="AG17" i="21"/>
  <c r="Y16" i="21"/>
  <c r="Q16" i="21"/>
  <c r="Q17" i="21"/>
  <c r="I16" i="21"/>
  <c r="I17" i="21"/>
  <c r="AI15" i="21"/>
  <c r="AJ15" i="21"/>
  <c r="AG15" i="21"/>
  <c r="AH15" i="21"/>
  <c r="Y15" i="21"/>
  <c r="Z15" i="21"/>
  <c r="X15" i="21"/>
  <c r="V15" i="21"/>
  <c r="T15" i="21"/>
  <c r="Q15" i="21"/>
  <c r="R15" i="21"/>
  <c r="I15" i="21"/>
  <c r="J15" i="21"/>
  <c r="H15" i="21"/>
  <c r="D15" i="21"/>
  <c r="AI14" i="21"/>
  <c r="AJ12" i="21"/>
  <c r="AG14" i="21"/>
  <c r="AE14" i="21"/>
  <c r="AF12" i="21"/>
  <c r="AC14" i="21"/>
  <c r="AA14" i="21"/>
  <c r="AB12" i="21"/>
  <c r="W14" i="21"/>
  <c r="U14" i="21"/>
  <c r="S14" i="21"/>
  <c r="T12" i="21"/>
  <c r="O14" i="21"/>
  <c r="P12" i="21"/>
  <c r="M14" i="21"/>
  <c r="N12" i="21"/>
  <c r="K14" i="21"/>
  <c r="L12" i="21"/>
  <c r="G14" i="21"/>
  <c r="H12" i="21"/>
  <c r="E14" i="21"/>
  <c r="AI13" i="21"/>
  <c r="AG13" i="21"/>
  <c r="Y13" i="21"/>
  <c r="Y14" i="21"/>
  <c r="Q13" i="21"/>
  <c r="Q14" i="21"/>
  <c r="I13" i="21"/>
  <c r="I14" i="21"/>
  <c r="AI12" i="21"/>
  <c r="AH12" i="21"/>
  <c r="AG12" i="21"/>
  <c r="AD12" i="21"/>
  <c r="Y12" i="21"/>
  <c r="Z12" i="21"/>
  <c r="X12" i="21"/>
  <c r="V12" i="21"/>
  <c r="Q12" i="21"/>
  <c r="I12" i="21"/>
  <c r="F12" i="21"/>
  <c r="B10" i="21"/>
  <c r="C8" i="21"/>
  <c r="C6" i="21"/>
  <c r="P48" i="20"/>
  <c r="O48" i="20"/>
  <c r="L48" i="20"/>
  <c r="I48" i="20"/>
  <c r="F48" i="20"/>
  <c r="D10" i="18"/>
  <c r="K11" i="18"/>
  <c r="B11" i="18"/>
  <c r="K10" i="18"/>
  <c r="L10" i="18"/>
  <c r="J10" i="18"/>
  <c r="H10" i="18"/>
  <c r="F10" i="18"/>
  <c r="B10" i="18"/>
  <c r="A10" i="18"/>
  <c r="C8" i="18"/>
  <c r="C6" i="18"/>
  <c r="P50" i="17"/>
  <c r="O50" i="17"/>
  <c r="L50" i="17"/>
  <c r="I50" i="17"/>
  <c r="F50" i="17"/>
  <c r="O49" i="17"/>
  <c r="W11" i="10"/>
  <c r="W12" i="10"/>
  <c r="U12" i="10"/>
  <c r="U11" i="10"/>
  <c r="S12" i="10"/>
  <c r="S11" i="10"/>
  <c r="B11" i="14"/>
  <c r="B6" i="10"/>
  <c r="B11" i="10"/>
  <c r="C8" i="16"/>
  <c r="C6" i="16"/>
  <c r="C6" i="14"/>
  <c r="C8" i="14"/>
  <c r="C6" i="12"/>
  <c r="C8" i="12"/>
  <c r="A8" i="10"/>
  <c r="I11" i="10"/>
  <c r="I12" i="10"/>
  <c r="B11" i="16"/>
  <c r="B10" i="16"/>
  <c r="A10" i="16"/>
  <c r="K11" i="16"/>
  <c r="K10" i="16"/>
  <c r="L10" i="16"/>
  <c r="J10" i="16"/>
  <c r="O49" i="15"/>
  <c r="H10" i="16"/>
  <c r="L49" i="17"/>
  <c r="F10" i="16"/>
  <c r="I49" i="17"/>
  <c r="D10" i="16"/>
  <c r="F49" i="17"/>
  <c r="P50" i="15"/>
  <c r="O50" i="15"/>
  <c r="L50" i="15"/>
  <c r="I50" i="15"/>
  <c r="F50" i="15"/>
  <c r="B10" i="14"/>
  <c r="A10" i="14"/>
  <c r="K11" i="14"/>
  <c r="K10" i="14"/>
  <c r="J10" i="14"/>
  <c r="O49" i="13"/>
  <c r="H10" i="14"/>
  <c r="L49" i="13"/>
  <c r="F10" i="14"/>
  <c r="I49" i="13"/>
  <c r="D10" i="14"/>
  <c r="F49" i="13"/>
  <c r="P50" i="13"/>
  <c r="O50" i="13"/>
  <c r="L50" i="13"/>
  <c r="I50" i="13"/>
  <c r="F50" i="13"/>
  <c r="J10" i="12"/>
  <c r="O49" i="11"/>
  <c r="H10" i="12"/>
  <c r="L49" i="11"/>
  <c r="F10" i="12"/>
  <c r="I49" i="11"/>
  <c r="D10" i="12"/>
  <c r="F49" i="11"/>
  <c r="B11" i="12"/>
  <c r="B10" i="12"/>
  <c r="A10" i="12"/>
  <c r="AG12" i="10"/>
  <c r="AG11" i="10"/>
  <c r="AH11" i="10"/>
  <c r="O49" i="9"/>
  <c r="Y12" i="10"/>
  <c r="AI12" i="10"/>
  <c r="Y11" i="10"/>
  <c r="Q12" i="10"/>
  <c r="R11" i="10"/>
  <c r="I49" i="9"/>
  <c r="Q11" i="10"/>
  <c r="X11" i="10"/>
  <c r="V11" i="10"/>
  <c r="T11" i="10"/>
  <c r="AF11" i="10"/>
  <c r="AD11" i="10"/>
  <c r="AB11" i="10"/>
  <c r="P11" i="10"/>
  <c r="N11" i="10"/>
  <c r="L11" i="10"/>
  <c r="H11" i="10"/>
  <c r="F11" i="10"/>
  <c r="D11" i="10"/>
  <c r="B12" i="10"/>
  <c r="K11" i="12"/>
  <c r="K10" i="12"/>
  <c r="P50" i="11"/>
  <c r="O50" i="11"/>
  <c r="L50" i="11"/>
  <c r="I50" i="11"/>
  <c r="F50" i="11"/>
  <c r="P50" i="9"/>
  <c r="O50" i="9"/>
  <c r="L50" i="9"/>
  <c r="I50" i="9"/>
  <c r="F50" i="9"/>
  <c r="D10" i="8"/>
  <c r="D12" i="8"/>
  <c r="O49" i="6"/>
  <c r="C12" i="7"/>
  <c r="O49" i="5"/>
  <c r="J11" i="10"/>
  <c r="F49" i="9"/>
  <c r="Z11" i="10"/>
  <c r="L49" i="9"/>
  <c r="AI11" i="10"/>
  <c r="AJ11" i="10"/>
  <c r="P49" i="11"/>
  <c r="P49" i="9"/>
  <c r="L49" i="15"/>
  <c r="I49" i="15"/>
  <c r="L10" i="14"/>
  <c r="P49" i="13"/>
  <c r="L10" i="12"/>
  <c r="F49" i="15"/>
  <c r="AI11" i="27"/>
  <c r="AH10" i="27"/>
  <c r="AJ15" i="23"/>
  <c r="R27" i="23"/>
  <c r="J24" i="23"/>
  <c r="D24" i="23"/>
  <c r="AJ18" i="21"/>
  <c r="J15" i="23"/>
  <c r="R15" i="23"/>
  <c r="AG10" i="23"/>
  <c r="AH10" i="23"/>
  <c r="AB10" i="23"/>
  <c r="M47" i="22"/>
  <c r="AG10" i="21"/>
  <c r="AH10" i="21"/>
  <c r="P49" i="17"/>
  <c r="P49" i="15"/>
  <c r="AI10" i="27"/>
  <c r="P49" i="26"/>
  <c r="AJ10" i="27"/>
  <c r="J10" i="27"/>
  <c r="P46" i="24"/>
  <c r="I14" i="23"/>
  <c r="J12" i="23"/>
  <c r="R12" i="21"/>
  <c r="J12" i="21"/>
  <c r="R27" i="21"/>
  <c r="J27" i="21"/>
  <c r="D30" i="23"/>
  <c r="R18" i="23"/>
  <c r="I20" i="23"/>
  <c r="J18" i="23"/>
  <c r="R21" i="23"/>
  <c r="Q10" i="23"/>
  <c r="R10" i="23"/>
  <c r="I23" i="23"/>
  <c r="J21" i="23"/>
  <c r="I10" i="23"/>
  <c r="J10" i="23"/>
  <c r="D21" i="23"/>
  <c r="C10" i="23"/>
  <c r="D10" i="23"/>
  <c r="D47" i="22"/>
  <c r="J21" i="21"/>
  <c r="D21" i="21"/>
  <c r="C10" i="21"/>
  <c r="R21" i="21"/>
  <c r="Q10" i="21"/>
  <c r="R10" i="21"/>
  <c r="L10" i="21"/>
  <c r="G47" i="20"/>
  <c r="I10" i="21"/>
  <c r="J10" i="21"/>
  <c r="D10" i="21"/>
  <c r="D47" i="20"/>
  <c r="P47" i="20"/>
  <c r="AJ21" i="21"/>
  <c r="Y10" i="21"/>
  <c r="Z10" i="21"/>
  <c r="T10" i="21"/>
  <c r="J47" i="20"/>
  <c r="T10" i="23"/>
  <c r="J47" i="22"/>
  <c r="P47" i="22"/>
  <c r="Y10" i="23"/>
  <c r="Z10" i="23"/>
  <c r="AI10" i="23"/>
  <c r="AJ10" i="23"/>
</calcChain>
</file>

<file path=xl/comments1.xml><?xml version="1.0" encoding="utf-8"?>
<comments xmlns="http://schemas.openxmlformats.org/spreadsheetml/2006/main">
  <authors>
    <author>Hoslander Adlai Saenz Barrera</author>
  </authors>
  <commentList>
    <comment ref="C10" authorId="0" shapeId="0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2.xml><?xml version="1.0" encoding="utf-8"?>
<comments xmlns="http://schemas.openxmlformats.org/spreadsheetml/2006/main">
  <authors>
    <author>Hoslander Adlai Saenz Barrera</author>
  </authors>
  <commentList>
    <comment ref="C10" authorId="0" shapeId="0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3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<sst xmlns="http://schemas.openxmlformats.org/spreadsheetml/2006/main" count="1841" uniqueCount="375">
  <si>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</si>
  <si>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</si>
  <si>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</si>
  <si>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</si>
  <si>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</si>
  <si>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</si>
  <si>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</si>
  <si>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</si>
  <si>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</si>
  <si>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</si>
  <si>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</si>
  <si>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</si>
  <si>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</si>
  <si>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</si>
  <si>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</si>
  <si>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</si>
  <si>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</si>
  <si>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</si>
  <si>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</si>
  <si>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</si>
  <si>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</si>
  <si>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</si>
  <si>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</si>
  <si>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</si>
  <si>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</si>
  <si>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</si>
  <si>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</si>
  <si>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ATRIBUTO</t>
  </si>
  <si>
    <t>TIPOS DE INDICADOR</t>
  </si>
  <si>
    <t>PROCESOS</t>
  </si>
  <si>
    <t>EFICACIA</t>
  </si>
  <si>
    <t>EFECTIVIDAD</t>
  </si>
  <si>
    <t>COBERTURA</t>
  </si>
  <si>
    <t>CONFIABILIDAD</t>
  </si>
  <si>
    <t>COSTO</t>
  </si>
  <si>
    <t>CUMPLIMIENTO</t>
  </si>
  <si>
    <t>OPORTUNIDAD</t>
  </si>
  <si>
    <t>SATISFACCIÓN DEL CLIENTE</t>
  </si>
  <si>
    <t>OTRO</t>
  </si>
  <si>
    <t>ANALISIS FINANCIERO Y CONTABLE</t>
  </si>
  <si>
    <t>REGIMEN CAMBIARIO</t>
  </si>
  <si>
    <t>GESTIÓN ESTRATEGICA</t>
  </si>
  <si>
    <t>GESTIÓN DE COMUNICACIONES</t>
  </si>
  <si>
    <t>GESTIÓN JUDICIAL</t>
  </si>
  <si>
    <t>GESTIÓN INTEGRAL</t>
  </si>
  <si>
    <t>LIQUIDACIÓN JUDICIAL</t>
  </si>
  <si>
    <t>INTERVENCIÓN</t>
  </si>
  <si>
    <t>PROCESOS ESPECIALES</t>
  </si>
  <si>
    <t>GESTIÓN CONTRACTUAL</t>
  </si>
  <si>
    <t>GESTIÓN FINANCIERA Y CONTABLE</t>
  </si>
  <si>
    <t>GESTIÓN DOCUMENTAL</t>
  </si>
  <si>
    <t>GESTIÓN TALENTO HUMANO</t>
  </si>
  <si>
    <t>GESTIÓN INFRAESTRUCTURA Y LOGISTICA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</si>
  <si>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</si>
  <si>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</si>
  <si>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</si>
  <si>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</si>
  <si>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</si>
  <si>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</si>
  <si>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</si>
  <si>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</si>
  <si>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</si>
  <si>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Version 002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</si>
  <si>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</si>
  <si>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</si>
  <si>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</si>
  <si>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</si>
  <si>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</si>
  <si>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ACCIÓN PREVENTIVA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</si>
  <si>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</si>
  <si>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</si>
  <si>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</si>
  <si>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</si>
  <si>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</si>
  <si>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</si>
  <si>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</si>
  <si>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Ejercer supervisión efectiva , oportuna y rigurosa sobre las sociedades y demás personas supervisadas de acuerdo con la ley</t>
  </si>
  <si>
    <t>Liderar la representación del gobierno nacional en el ambito internacional en materia de derecho comercial, normas contables y resolución alternativa de conflictos</t>
  </si>
  <si>
    <t>Resolver el conflicto societario a través de las funciones administrativa, judiciales y de resolución alternativa de conflictos otorgados por la ley</t>
  </si>
  <si>
    <t>Generar y desarrollar una doctrina jurídica y contable, societaria de excelencia e impulsar reformas legales en materia societaria y comercial</t>
  </si>
  <si>
    <t>Actualizar e  integrar la plataforma tecnológica para mejorar los procesos y servicios de información y comunicación interna y externa</t>
  </si>
  <si>
    <t>Fortalecer la estructura organizacional y adecuarla a las nuevas funciones otorgadas por la ley</t>
  </si>
  <si>
    <t>Administrar justicia empresarial y de insolvencia, de manera oportuna, efectiva y transparente</t>
  </si>
  <si>
    <t>AÑO</t>
  </si>
  <si>
    <t>ACCIÓN A TOMAR</t>
  </si>
  <si>
    <t>NINGUNA</t>
  </si>
  <si>
    <t>Codigo: GC-F-007</t>
  </si>
  <si>
    <t>SISTEMA DE GESTION INTEGRADO</t>
  </si>
  <si>
    <t>Version: 001</t>
  </si>
  <si>
    <t>PROCESO:  GESTION INTEGRAL</t>
  </si>
  <si>
    <t>Fecha: 30 de Agosto de 2008</t>
  </si>
  <si>
    <t>FORMATO: DATOS INDICADORES PROCESOS</t>
  </si>
  <si>
    <t>GRUPO</t>
  </si>
  <si>
    <t>TOTAL</t>
  </si>
  <si>
    <t>OBSERVACIONES</t>
  </si>
  <si>
    <t>INTERVENIDAS</t>
  </si>
  <si>
    <t>EFICIENCIA</t>
  </si>
  <si>
    <t>Fecha: 22 de Febrero de 2012</t>
  </si>
  <si>
    <t>EFICIENCIA EN TOMA DE POSESIÓN COMO MEDIDA DE INTERVENCIÓN</t>
  </si>
  <si>
    <t>Medir el tiempo de duración de un proceso de Toma de Posesión para devolver como medida de intervención</t>
  </si>
  <si>
    <t>12 meses</t>
  </si>
  <si>
    <t>8&lt;=META&lt;=10</t>
  </si>
  <si>
    <t>10&lt;=META&lt;=12</t>
  </si>
  <si>
    <t>META&gt;12</t>
  </si>
  <si>
    <t>MESES</t>
  </si>
  <si>
    <t>Tiempo real de duración</t>
  </si>
  <si>
    <t>INT-F-002</t>
  </si>
  <si>
    <t>Grupo Intervenidas</t>
  </si>
  <si>
    <t>Tiempo estimado</t>
  </si>
  <si>
    <t>GRAFICA DE INDICADORES</t>
  </si>
  <si>
    <t>RECUPERACIÓN EMPRESARIAL</t>
  </si>
  <si>
    <t>PROCESOS SOCIETARIOS</t>
  </si>
  <si>
    <t>CONCILIACIÓN Y ARBITRAMENTO</t>
  </si>
  <si>
    <t>PROCESOS PARALELOS A LA INSOLVENCIA</t>
  </si>
  <si>
    <t>No aplica</t>
  </si>
  <si>
    <t>Oportunidad en la terminación de procesos</t>
  </si>
  <si>
    <t>50&lt;=META&lt;=60</t>
  </si>
  <si>
    <t>40&lt;=META&lt;=50</t>
  </si>
  <si>
    <t>META&lt;40</t>
  </si>
  <si>
    <t>NÚMERO DE PROCESOS</t>
  </si>
  <si>
    <t>Número de procesos terminados en menos de 12 meses</t>
  </si>
  <si>
    <t>Numero de procesos</t>
  </si>
  <si>
    <t>Grupo de Intervenidas</t>
  </si>
  <si>
    <t>número de procesos terminados</t>
  </si>
  <si>
    <t>No. de procesos terminados oportunamente</t>
  </si>
  <si>
    <t xml:space="preserve">Número de procesos terminados  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</si>
  <si>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</si>
  <si>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</si>
  <si>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</si>
  <si>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</si>
  <si>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</si>
  <si>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</si>
  <si>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</si>
  <si>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</si>
  <si>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</si>
  <si>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</si>
  <si>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</si>
  <si>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</si>
  <si>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Código General del Proceso</t>
  </si>
  <si>
    <t>Delegado para Procedimientos de Insolvencia</t>
  </si>
  <si>
    <t>Delegado para Procedimientos de Insolvencia.</t>
  </si>
  <si>
    <t>DATOSANUAL 
Julio 2015 a Junio 2016</t>
  </si>
  <si>
    <r>
      <t xml:space="preserve"> </t>
    </r>
    <r>
      <rPr>
        <u/>
        <sz val="10"/>
        <rFont val="Arial"/>
        <family val="2"/>
      </rPr>
      <t xml:space="preserve">   No. de procesos terminados oportunamente (julio 2015 a junio 2016)
</t>
    </r>
    <r>
      <rPr>
        <sz val="10"/>
        <rFont val="Arial"/>
        <family val="2"/>
      </rPr>
      <t xml:space="preserve">Número de procesos terminados (julio 2015 a junio 2016)    
</t>
    </r>
  </si>
  <si>
    <t>Número de procesos terminados oportunamente: procesos que duraron menos de 12 meses para su terminación (Julio 2015 - junio 2016)
Número de procesos terminados: procesos terminados en el año de medición (Julio 2015 - junio 2016)</t>
  </si>
  <si>
    <t>Medir la terminación de procesos de toma de posesión como medida de intervención en tiempo menor a la meta propuesta (oportunidad)</t>
  </si>
  <si>
    <r>
      <t xml:space="preserve"> </t>
    </r>
    <r>
      <rPr>
        <u/>
        <sz val="10"/>
        <rFont val="Arial"/>
        <family val="2"/>
      </rPr>
      <t xml:space="preserve">  Tiempo real de duración del proceso (Julio 2015 a Junio 2016)
</t>
    </r>
    <r>
      <rPr>
        <sz val="10"/>
        <rFont val="Arial"/>
        <family val="2"/>
      </rPr>
      <t xml:space="preserve">Tiempo estimado de duración del proceso (Julio 2015 a Junio 2016)   
</t>
    </r>
  </si>
  <si>
    <t xml:space="preserve">Tiempo real de duración del proceso: tiempo en el que transcurre entre la posesión del agente interventor y la fecha del auto de terminación del proceso (Julio 2015 a Junio 2016)
Tiempo estimado de duración del proceso: se estima (término no legal) un tiempo promedio de 12 meses (Julio 2015 a Junio 2016)  </t>
  </si>
  <si>
    <t>ANUAL (Julio 2015 a Junio 2016)</t>
  </si>
  <si>
    <t>ANUAL (julio 2015 a junio 2016)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</si>
  <si>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</si>
  <si>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</si>
  <si>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</si>
  <si>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</si>
  <si>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</si>
  <si>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</si>
  <si>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</si>
  <si>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</si>
  <si>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</si>
  <si>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</si>
  <si>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</si>
  <si>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</si>
  <si>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</si>
  <si>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</si>
  <si>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</si>
  <si>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</si>
  <si>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</si>
  <si>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</si>
  <si>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</si>
  <si>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</si>
  <si>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</si>
  <si>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</si>
  <si>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</si>
  <si>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</si>
  <si>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</si>
  <si>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</si>
  <si>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Version: 003</t>
  </si>
  <si>
    <t>TRIMESTRE I</t>
  </si>
  <si>
    <t>TRIMESTRE II</t>
  </si>
  <si>
    <t>TRIMESTRE III</t>
  </si>
  <si>
    <t>TRIMESTRE IV</t>
  </si>
  <si>
    <t>Análisis Trimestre 1:</t>
  </si>
  <si>
    <t>Análisis Trimestre 2:</t>
  </si>
  <si>
    <t>Análisis Trimestre 3:</t>
  </si>
  <si>
    <t>Análisis Trimestre 4:</t>
  </si>
  <si>
    <t>PORCENTAJE</t>
  </si>
  <si>
    <t>Código: GC-F-006</t>
  </si>
  <si>
    <t>Versión 004</t>
  </si>
  <si>
    <t>GESTION DE APOYO JUDICIAL</t>
  </si>
  <si>
    <t>TIPO DE ACCION</t>
  </si>
  <si>
    <t>Fecha: 14 de junio de 2019</t>
  </si>
  <si>
    <t>Eficiencia</t>
  </si>
  <si>
    <t>GINF-F-002 Control de mantenimiento</t>
  </si>
  <si>
    <t>Unidad</t>
  </si>
  <si>
    <t>Coordinador Grupo Administrativo</t>
  </si>
  <si>
    <t>Requerimientos con evaluación buena, muy buena y excelente</t>
  </si>
  <si>
    <t>Total requerimientos atendidos con evaluación</t>
  </si>
  <si>
    <t>SECRETARIA GENERAL</t>
  </si>
  <si>
    <t>Grupo Administrativo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</si>
  <si>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</si>
  <si>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</si>
  <si>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</si>
  <si>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</si>
  <si>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</si>
  <si>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</si>
  <si>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</si>
  <si>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</si>
  <si>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</si>
  <si>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AGO</t>
  </si>
  <si>
    <t>Octubre</t>
  </si>
  <si>
    <t>Noviembre</t>
  </si>
  <si>
    <t>Diciembre</t>
  </si>
  <si>
    <t>Verificar que los elementos y bienes que ingresan a la Entidad, sean correctamente ingresados al sistema de inventarios (aplicativo)</t>
  </si>
  <si>
    <r>
      <t xml:space="preserve">Número de elementos y bienes ingresados al aplicativo : </t>
    </r>
    <r>
      <rPr>
        <sz val="10"/>
        <rFont val="Arial"/>
        <family val="2"/>
      </rPr>
      <t>Son los bienes adquiridos o que ingresaron a la entidad y fueron registrados en el aplicativo de inventarios.</t>
    </r>
    <r>
      <rPr>
        <b/>
        <sz val="10"/>
        <rFont val="Arial"/>
        <family val="2"/>
      </rPr>
      <t xml:space="preserve">
Total de elementos y bienes adquiridos que deben ingresar a los inventarios de la Entidad:  </t>
    </r>
    <r>
      <rPr>
        <sz val="10"/>
        <rFont val="Arial"/>
        <family val="2"/>
      </rPr>
      <t>Son los bienes adquiridos por la Entidad, mediante un proceso de contratación o los demás tipos de ingresos de elementos contemplados en el Manual de Manejo y Control de Bienes, que deben ingresar a los inventarios de la Entidad durante el periodo de medición.</t>
    </r>
  </si>
  <si>
    <t xml:space="preserve">Número de elementos y bienes ingresados al aplicativo </t>
  </si>
  <si>
    <t>Sistema de Inventarios</t>
  </si>
  <si>
    <t>Total de elementos y bienes adquiridos que deben ingresar a los inventarios de la Entidad</t>
  </si>
  <si>
    <t>Garantizar el mantenimiento preventivo de la infraestructura física de la entidad</t>
  </si>
  <si>
    <t>Mantenimientos Realizados 
------------------------------------------------------------------------------* 100%
Mantenimientos Programados</t>
  </si>
  <si>
    <r>
      <t xml:space="preserve">Mantenimientos Realizados: </t>
    </r>
    <r>
      <rPr>
        <sz val="10"/>
        <rFont val="Arial"/>
        <family val="2"/>
      </rPr>
      <t xml:space="preserve">Numero total de mantenimientos preventivos ejecutados de acuerdo al plan
</t>
    </r>
    <r>
      <rPr>
        <b/>
        <sz val="10"/>
        <rFont val="Arial"/>
        <family val="2"/>
      </rPr>
      <t xml:space="preserve">
Mantenimientos Programados: </t>
    </r>
    <r>
      <rPr>
        <sz val="10"/>
        <rFont val="Arial"/>
        <family val="2"/>
      </rPr>
      <t>Total de mantenimientos programados en el periodo</t>
    </r>
  </si>
  <si>
    <t>Mantenimientos Realizados</t>
  </si>
  <si>
    <t>Mantenimientos Programados</t>
  </si>
  <si>
    <t>Mantenimientos</t>
  </si>
  <si>
    <t xml:space="preserve"> No. De requerimientos cumplidos oportunamente
---------------------------------------------------------------------------------------   *   100%
No. Total de requerimientos</t>
  </si>
  <si>
    <t>No. De requerimientos cumplidos oportunamente</t>
  </si>
  <si>
    <t>Requerimientos</t>
  </si>
  <si>
    <t>No. Total de requerimientos</t>
  </si>
  <si>
    <t>Correo electrónico de mantenimiento</t>
  </si>
  <si>
    <t>Eficiencia en la atención de requerimientos de mantenimiento solicitados</t>
  </si>
  <si>
    <t>Satisfacción Usuario Interno</t>
  </si>
  <si>
    <t>Satisfacer las necesidades de los usuarios internos, de acuerdo con la atención en el servicio que se presta</t>
  </si>
  <si>
    <t>Mayor o igual a 95%</t>
  </si>
  <si>
    <t>Ingreso de elementos y bienes al sistema de inventarios</t>
  </si>
  <si>
    <t>Menor a 80%</t>
  </si>
  <si>
    <t xml:space="preserve"> </t>
  </si>
  <si>
    <t>Eficacia</t>
  </si>
  <si>
    <t>Memorandos con el formato de solicitud de ingreso al almacén</t>
  </si>
  <si>
    <t>Formato de plan de mantenimiento preventivo GINF-001</t>
  </si>
  <si>
    <t>Informes de supervisión - Formato de plan de mantenimiento preventivo GINF-001</t>
  </si>
  <si>
    <t>Registro de mantenimientos realizados</t>
  </si>
  <si>
    <t>Cumplimiento al plan de Mantenimiento Preventivo</t>
  </si>
  <si>
    <t>Entre 80% y 94,9%</t>
  </si>
  <si>
    <t>Entre 80% y 94.9%</t>
  </si>
  <si>
    <t>Menor que 80%</t>
  </si>
  <si>
    <t>Mayor que 95%</t>
  </si>
  <si>
    <t>Entre 65% y 94.9%</t>
  </si>
  <si>
    <t>Menor que 65%</t>
  </si>
  <si>
    <r>
      <rPr>
        <u/>
        <sz val="10"/>
        <rFont val="Arial"/>
        <family val="2"/>
      </rPr>
      <t>Número de requerimientos con evaluación buena, muy buena y excelente</t>
    </r>
    <r>
      <rPr>
        <sz val="10"/>
        <rFont val="Arial"/>
        <family val="2"/>
      </rPr>
      <t xml:space="preserve">  *100
Total requerimientos atendidos con evaluación</t>
    </r>
  </si>
  <si>
    <r>
      <rPr>
        <u/>
        <sz val="10"/>
        <rFont val="Arial"/>
        <family val="2"/>
      </rPr>
      <t>Número de elementos y bienes ingresados al aplicativo</t>
    </r>
    <r>
      <rPr>
        <sz val="10"/>
        <rFont val="Arial"/>
        <family val="2"/>
      </rPr>
      <t xml:space="preserve">     * 100
 Total de elementos y bienes adquiridos que se deben ingresar a los inventarios de la Entidad</t>
    </r>
  </si>
  <si>
    <t>ANÁLISIS DE INFORMACIÓN</t>
  </si>
  <si>
    <r>
      <t xml:space="preserve">No. De requerimientos cumplidos oportunamente: </t>
    </r>
    <r>
      <rPr>
        <sz val="10"/>
        <rFont val="Arial"/>
        <family val="2"/>
      </rPr>
      <t>Aquellos requerimientos que sean calificados como oportunos.</t>
    </r>
    <r>
      <rPr>
        <b/>
        <sz val="10"/>
        <rFont val="Arial"/>
        <family val="2"/>
      </rPr>
      <t xml:space="preserve">
No. Total de requerimientos: </t>
    </r>
    <r>
      <rPr>
        <sz val="10"/>
        <rFont val="Arial"/>
        <family val="2"/>
      </rPr>
      <t>Total de requerimientos presentados al Grupo Administrativo</t>
    </r>
  </si>
  <si>
    <t>Aumentar la excelencia en el servicio a través del fortalecimiento de la oferta de valor a los usuarios de manera efectiva y pronta.</t>
  </si>
  <si>
    <t>Efectividad</t>
  </si>
  <si>
    <t xml:space="preserve">2 do trimestre: Del total de 260 requerimientos en el trimestre , los 246 requerimientos se atendieron en un periodo de 1 a 3 días, que corresponde al 94.62%, tan solo se presentaron 5 casos que No se atendieron toda vez que no hay en materiales para la realizacion.  </t>
  </si>
  <si>
    <t>1er trimestre: Del total de 294 requerimientos en el trimestre , los 293 requerimientos se atendieron en un periodo de 1 a 3 días, que corresponde al 99.7%, tan solo se presento un caso que No se atendio toda vez que no hay en el stoc</t>
  </si>
  <si>
    <t>JULIO: Se obtuvo una calificacion del 93%, que correspodió a 27 calificaciones dentro del rango (20 Excelentes, 7 Muy Buenas 0 Buenas) de un total de 29 encuestas., 1 servicio regular y 1 malo, esto por la falta de materiales que genera malestar y demora en la atención.
AGOSTO: Se obtuvo una calificacion del 95%, que correspodió a 36 calificaciones dentro del rango (32 Excelentes, 4 Muy Buenas 0 Buenas) de un total de 38 encuestas., 2 servicio malo, esto por la falta de materiales que genera malestar y demora en la atención.
SEPTIEMBRE: Se obtuvo una calificacion del 100%, que correspodió a 56 calificaciones dentro del rango (44 Excelentes, 3 Muy Buenas 9 Buenas) de un total de 56 encuestas., 0 servicio regular y 0 malo.</t>
  </si>
  <si>
    <t>Se cumplió la meta en el trimestre, alcanzando una calificación por encima del 99.1%.. Del total de 114 encuestas recibidas, 113 se obtuvieron una calificación (Excelente, Muy buena y Buena) que corresponde al  99.1%, Se presentó un caso que se calificó 1 malo, pues no se cuenta con los materiales para solicionar el caso y el funcionario presenta molestia
No requiere plan de mejoramiento.</t>
  </si>
  <si>
    <t>Se cumplió la meta en el trimestre, alcanzando una calificación por encima del 96,30%.. Del total de 108 encuestas recibidas, 104 se obtuvieron una calificación (Excelente, Muy buena y Buena) que corresponde al  96,30%, Se presentó un caso que se calificó 4 casos entre regular y malo, pues no se cuenta con los materiales para solicionar el caso y el funcionario presenta molestia
No requiere plan de mejoramiento.</t>
  </si>
  <si>
    <t>Se cumplió la meta en el trimestre, alcanzando una calificación por encima del 96,75%.. Del total de 123 encuestas recibidas, 119 se obtuvieron una calificación (96 Excelente, 9 Muy buena y 14 Buena) que corresponde al  96,75%, Se presentó un caso que se calificó 3 casos regular y 1 malo, pues no se cuenta con los materiales para solicionar el caso y el funcionario presenta molestia
No requiere plan de mejoramiento.</t>
  </si>
  <si>
    <t>Jul-sep: Se atendieron 243 servicios de manera oportuna en un intervalo de 1 a 3 días.</t>
  </si>
  <si>
    <t>Se cumplio la meta al 100%, toda vez que en el periodo de Julio a Septiembre se atendieron 243 servicios en un intervalo de 1 a 3 días en su totalidad, se logró contar con algunos materiales.
No requiere plan de mejoramiento.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</si>
  <si>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</si>
  <si>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</si>
  <si>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</si>
  <si>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</si>
  <si>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</si>
  <si>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</si>
  <si>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</si>
  <si>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r>
      <t xml:space="preserve">Requerimientos con evaluación buena, muy buena y excelente: </t>
    </r>
    <r>
      <rPr>
        <sz val="10"/>
        <rFont val="Arial"/>
        <family val="2"/>
      </rPr>
      <t xml:space="preserve">Son los requerimientos que se presentan con una calificación de buena,  muy buena y Excelente, después de prestado el servicio durante el periodo de corte.
</t>
    </r>
    <r>
      <rPr>
        <b/>
        <sz val="10"/>
        <rFont val="Arial"/>
        <family val="2"/>
      </rPr>
      <t xml:space="preserve">
Total requerimientos atendidos con evaluación: </t>
    </r>
    <r>
      <rPr>
        <sz val="10"/>
        <rFont val="Arial"/>
        <family val="2"/>
      </rPr>
      <t>Son las solicitudes recibidas para la atención de requerimientos de mantenimiento que han presentado la evaluación durante el periodo de corte.</t>
    </r>
  </si>
  <si>
    <t>Coordinador Grupo de Infraestructura</t>
  </si>
  <si>
    <t>Garantizar atención de requerimientos de mantenimiento solicitados</t>
  </si>
  <si>
    <r>
      <t xml:space="preserve">No. De requerimientos cumplidos oportunamente: </t>
    </r>
    <r>
      <rPr>
        <sz val="10"/>
        <rFont val="Arial"/>
        <family val="2"/>
      </rPr>
      <t>Aquellos requerimientos que sean calificados como oportunos.</t>
    </r>
    <r>
      <rPr>
        <b/>
        <sz val="10"/>
        <rFont val="Arial"/>
        <family val="2"/>
      </rPr>
      <t xml:space="preserve">
No. Total de requerimientos: </t>
    </r>
    <r>
      <rPr>
        <sz val="10"/>
        <rFont val="Arial"/>
        <family val="2"/>
      </rPr>
      <t>Total de requerimientos aprobados al Grupo de Infraestructura</t>
    </r>
  </si>
  <si>
    <t>Coordinador Grupo de infraestructura</t>
  </si>
  <si>
    <t>No. Total de requerimientos aprobados</t>
  </si>
  <si>
    <t xml:space="preserve">Análisis Trimestre 3:
</t>
  </si>
  <si>
    <t>1er Trimestre: Se ingresaron al aplicativo de inventario un total de 153 bienes tanto de activos fijo como de consumo.</t>
  </si>
  <si>
    <t>1er Trimestre: Se ingresaron al aplicativo de inventario un total de 153 bienes tanto de activos fijo como de consumo. Se registraron la totalidad de las solicitudes recibidas cumpliendo al 100% la meta del indicador. No se requiere plan de mejora</t>
  </si>
  <si>
    <t>Indicador Consumo Agua (ICA)</t>
  </si>
  <si>
    <t>Mantener un margen en el consumo de agua en las sedes de la Superintendencia de Sociedades</t>
  </si>
  <si>
    <t>(Sedes con registro de consumo permitido / Total sedes)*100</t>
  </si>
  <si>
    <r>
      <rPr>
        <b/>
        <sz val="10"/>
        <rFont val="Arial"/>
        <family val="2"/>
      </rPr>
      <t>Sedes con registro de consumo permitido:</t>
    </r>
    <r>
      <rPr>
        <sz val="10"/>
        <rFont val="Arial"/>
        <family val="2"/>
      </rPr>
      <t xml:space="preserve"> Conteo de las sedes con registro de consumo dentro del margen permitido.
</t>
    </r>
    <r>
      <rPr>
        <b/>
        <sz val="10"/>
        <rFont val="Arial"/>
        <family val="2"/>
      </rPr>
      <t>Total sedes:</t>
    </r>
    <r>
      <rPr>
        <sz val="10"/>
        <rFont val="Arial"/>
        <family val="2"/>
      </rPr>
      <t xml:space="preserve"> Total de sedes de la Superintendencia de Sociedades, que son 5. 
</t>
    </r>
    <r>
      <rPr>
        <i/>
        <sz val="10"/>
        <rFont val="Arial"/>
        <family val="2"/>
      </rPr>
      <t xml:space="preserve">Nota: Para la medición de este indicador se deben tener en cuenta los siguientes datos por sede:
</t>
    </r>
    <r>
      <rPr>
        <b/>
        <i/>
        <sz val="10"/>
        <rFont val="Arial"/>
        <family val="2"/>
      </rPr>
      <t>Consumo mensual registrado:</t>
    </r>
    <r>
      <rPr>
        <i/>
        <sz val="10"/>
        <rFont val="Arial"/>
        <family val="2"/>
      </rPr>
      <t xml:space="preserve"> Consumo en metros cúbicos (m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) registrado en la factura de servicios públicos.</t>
    </r>
    <r>
      <rPr>
        <b/>
        <i/>
        <sz val="10"/>
        <rFont val="Arial"/>
        <family val="2"/>
      </rPr>
      <t xml:space="preserve">
Línea base:</t>
    </r>
    <r>
      <rPr>
        <i/>
        <sz val="10"/>
        <rFont val="Arial"/>
        <family val="2"/>
      </rPr>
      <t xml:space="preserve"> Promedio del consumo en metros cúbicos (m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 xml:space="preserve">) registrado entre enero y diciembre de 2023.
</t>
    </r>
    <r>
      <rPr>
        <b/>
        <i/>
        <sz val="10"/>
        <rFont val="Arial"/>
        <family val="2"/>
      </rPr>
      <t>Consumo límite:</t>
    </r>
    <r>
      <rPr>
        <i/>
        <sz val="10"/>
        <rFont val="Arial"/>
        <family val="2"/>
      </rPr>
      <t xml:space="preserve"> Línea base * 1,095</t>
    </r>
    <r>
      <rPr>
        <sz val="10"/>
        <rFont val="Arial"/>
        <family val="2"/>
      </rPr>
      <t>.</t>
    </r>
  </si>
  <si>
    <t>&gt;= 80%</t>
  </si>
  <si>
    <t>Entre 65% y 79.9%</t>
  </si>
  <si>
    <t>Menor a 65%</t>
  </si>
  <si>
    <t>Sedes con registro de consumo permitido</t>
  </si>
  <si>
    <t>Hoja de registro de este indicador</t>
  </si>
  <si>
    <t>Coordinación Grupo Administrativo</t>
  </si>
  <si>
    <t>Consumo mensual registrado</t>
  </si>
  <si>
    <t>Factura del servicio público 2024</t>
  </si>
  <si>
    <r>
      <t>metros cúbicos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</si>
  <si>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Funcionario designado</t>
  </si>
  <si>
    <t>Línea base</t>
  </si>
  <si>
    <t>Hoja de registro del indicador, entre enero y diciembre de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</si>
  <si>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</si>
  <si>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</si>
  <si>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</si>
  <si>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</si>
  <si>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</si>
  <si>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</si>
  <si>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</si>
  <si>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</si>
  <si>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</si>
  <si>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</si>
  <si>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</si>
  <si>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</si>
  <si>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GENERAL</t>
  </si>
  <si>
    <t>CONSOLIDADO</t>
  </si>
  <si>
    <t>NA</t>
  </si>
  <si>
    <t>Total sedes</t>
  </si>
  <si>
    <t xml:space="preserve">BARRANQUILLA </t>
  </si>
  <si>
    <t>Consumo registrado</t>
  </si>
  <si>
    <t>Línea Base</t>
  </si>
  <si>
    <t>Consumo límite</t>
  </si>
  <si>
    <t>BOGOTA</t>
  </si>
  <si>
    <t>BUCARAMANGA</t>
  </si>
  <si>
    <t>CALI</t>
  </si>
  <si>
    <t>MANIZALES</t>
  </si>
  <si>
    <t>Indicador Consumo Energético (ICE)</t>
  </si>
  <si>
    <t>Mantener un margen en el consumo energético en las sedes de la Superintendencia de Sociedades</t>
  </si>
  <si>
    <r>
      <rPr>
        <b/>
        <sz val="10"/>
        <rFont val="Arial"/>
        <family val="2"/>
      </rPr>
      <t>Sedes con registro de consumo permitido:</t>
    </r>
    <r>
      <rPr>
        <sz val="10"/>
        <rFont val="Arial"/>
        <family val="2"/>
      </rPr>
      <t xml:space="preserve"> Conteo de las sedes con registro de consumo dentro del margen permitido.
</t>
    </r>
    <r>
      <rPr>
        <b/>
        <sz val="10"/>
        <rFont val="Arial"/>
        <family val="2"/>
      </rPr>
      <t>Total sedes:</t>
    </r>
    <r>
      <rPr>
        <sz val="10"/>
        <rFont val="Arial"/>
        <family val="2"/>
      </rPr>
      <t xml:space="preserve"> Total de sedes de la Superintendencia de Sociedades, que son 5. 
</t>
    </r>
    <r>
      <rPr>
        <i/>
        <sz val="10"/>
        <rFont val="Arial"/>
        <family val="2"/>
      </rPr>
      <t xml:space="preserve">Nota: Para la medición de este indicador se deben tener en cuenta los siguientes datos por sede:
</t>
    </r>
    <r>
      <rPr>
        <b/>
        <i/>
        <sz val="10"/>
        <rFont val="Arial"/>
        <family val="2"/>
      </rPr>
      <t>Consumo mensual registrado:</t>
    </r>
    <r>
      <rPr>
        <i/>
        <sz val="10"/>
        <rFont val="Arial"/>
        <family val="2"/>
      </rPr>
      <t xml:space="preserve"> Consumo en kilovatios (kWh) registrado en la factura de servicios públicos.</t>
    </r>
    <r>
      <rPr>
        <b/>
        <i/>
        <sz val="10"/>
        <rFont val="Arial"/>
        <family val="2"/>
      </rPr>
      <t xml:space="preserve">
Línea base:</t>
    </r>
    <r>
      <rPr>
        <i/>
        <sz val="10"/>
        <rFont val="Arial"/>
        <family val="2"/>
      </rPr>
      <t xml:space="preserve"> Promedio del consumo en kilovatios (kWh) registrado entre enero y diciembre de 2023.
</t>
    </r>
    <r>
      <rPr>
        <b/>
        <i/>
        <sz val="10"/>
        <rFont val="Arial"/>
        <family val="2"/>
      </rPr>
      <t>Consumo límite:</t>
    </r>
    <r>
      <rPr>
        <i/>
        <sz val="10"/>
        <rFont val="Arial"/>
        <family val="2"/>
      </rPr>
      <t xml:space="preserve"> Línea base * 1,08</t>
    </r>
    <r>
      <rPr>
        <sz val="10"/>
        <rFont val="Arial"/>
        <family val="2"/>
      </rPr>
      <t>.</t>
    </r>
  </si>
  <si>
    <t>Kilovatios (kWh)</t>
  </si>
  <si>
    <t>CARTAGENA</t>
  </si>
  <si>
    <t>MEDELLIN</t>
  </si>
  <si>
    <t xml:space="preserve">RESPEL- Indicador de Residuos Peligrosos </t>
  </si>
  <si>
    <r>
      <rPr>
        <u/>
        <sz val="12"/>
        <rFont val="Calibri Light"/>
        <family val="2"/>
      </rPr>
      <t xml:space="preserve">Kg RESPEL mes actual </t>
    </r>
    <r>
      <rPr>
        <sz val="12"/>
        <rFont val="Calibri Light"/>
        <family val="2"/>
      </rPr>
      <t xml:space="preserve"> *100
Kg establecido RESPEL 
Decreto 1076</t>
    </r>
  </si>
  <si>
    <r>
      <t xml:space="preserve">Kg RESPEL mes actual: </t>
    </r>
    <r>
      <rPr>
        <sz val="10"/>
        <rFont val="Arial"/>
        <family val="2"/>
      </rPr>
      <t xml:space="preserve">Es el peso de los RESPEL generados mensualmente en la sede Bogotá.   </t>
    </r>
    <r>
      <rPr>
        <b/>
        <sz val="10"/>
        <rFont val="Arial"/>
        <family val="2"/>
      </rPr>
      <t xml:space="preserve">  
Kg establecido RESPEL Decreto 1076: </t>
    </r>
    <r>
      <rPr>
        <sz val="10"/>
        <rFont val="Arial"/>
        <family val="2"/>
      </rPr>
      <t>Es el peso en Kg establecido para pequeño generador de RESPEL según Decreto 1076 el cual es de 100 Kg/mes.</t>
    </r>
  </si>
  <si>
    <t>0,95 KG</t>
  </si>
  <si>
    <t>&lt;= 0,95 Kg</t>
  </si>
  <si>
    <t>Entre 0,96 KG y 1,00 Kg</t>
  </si>
  <si>
    <t>&gt; 1,00Kg</t>
  </si>
  <si>
    <t>Kg</t>
  </si>
  <si>
    <t>Kg RESPEL mes actual.</t>
  </si>
  <si>
    <t>GINF-F-032 Cuantificación de la Generación de Residuos Peligrosos  y de Manejo Especial.</t>
  </si>
  <si>
    <t>Personal designado Grupo Administrativo.</t>
  </si>
  <si>
    <t>Kg establecido RESPEL Decreto 1076 del 2015.</t>
  </si>
  <si>
    <t>Decreto 1076 de 2015.</t>
  </si>
  <si>
    <t>Semestre 1</t>
  </si>
  <si>
    <t>sep</t>
  </si>
  <si>
    <t>Semestre 2</t>
  </si>
  <si>
    <t>GRUPO ADMINISTRATIVO</t>
  </si>
  <si>
    <t>Kg establecido RESPEL Decreto 1076 de 2015</t>
  </si>
  <si>
    <t>Residuos aprovechables (IRA)</t>
  </si>
  <si>
    <t>Medir la eficiencia de la separación en la fuente de residuos no peligrosos.</t>
  </si>
  <si>
    <t>RSAPE: Kg de residuos aprovechables generados en los puntos ecológicos mes actual.
RSnP: Kg total residuos no peligrosos mes actual, corresponde al total de los residuos solidos no peligrosos de acuerdo al código de colores.
Nota:  Aplica para la sede de Bogotá.</t>
  </si>
  <si>
    <t>&gt;=20%</t>
  </si>
  <si>
    <t>Entre 20% y 15%</t>
  </si>
  <si>
    <t>&lt;=15%</t>
  </si>
  <si>
    <t xml:space="preserve">GRUPO ADMINISTRATIVO
</t>
  </si>
  <si>
    <t>Kg Residuos Aprovechables  de los puntos ecológicos 
(bolsa blanca), mes actual.</t>
  </si>
  <si>
    <t>Kg Total Residuos no peligrosos generados mes actual.</t>
  </si>
  <si>
    <t xml:space="preserve">Kg Residuos Aprovechables generado en los puntos Ecológico mes actual.  </t>
  </si>
  <si>
    <t xml:space="preserve">GINF-F023 Control de Residuos Solidos no Peligrosos </t>
  </si>
  <si>
    <t xml:space="preserve">Kg </t>
  </si>
  <si>
    <t>Kg Total Residuos no Peligrosos generados mes actual.</t>
  </si>
  <si>
    <t>Medir el cumplimiento normativo en cuanto a la Generación de RESPEL</t>
  </si>
  <si>
    <t>TRIM I: Se mantuvo el consumo de agua sin superar la meta propuesta
TRIM II: Se mantuvo el consumo del agua sin superar la meta propuesta</t>
  </si>
  <si>
    <t>INT. MANIZALES: Se mantuvo el consumo del agua sin superar la linea base</t>
  </si>
  <si>
    <t>TRIM I: Se mantuvo el consumo de energía sin superar la línea base
TRIM II: Se mantuvo el consumo de energía sin superar la línea base</t>
  </si>
  <si>
    <t>1er Trimestre: Se atendieron un total de 137 requerimientos entre el 1ro enero al 31 de marzo de 2024
2do Trimestre: Se atendieron un total de 216 requerimientos entre el 1ro de Abril hasta el 30 de junio de 2024</t>
  </si>
  <si>
    <t>1er Trimeste: Se programaron y realizaron 7 mantenimientos de la infraestructutra a travès de los diferentes contratos.
2do Trimestre: Se programaron y realizaron 5 mantenimientos de la infraestructura a través de los diferentes contratos,</t>
  </si>
  <si>
    <t xml:space="preserve">1er Trimeste: Se programaron y realizaron 7 mantenimientos de la infraestructutra a travès de los diferentes contratos, cumpliendo la meta del 100% del indicador. No se requiere plan de mejora.
</t>
  </si>
  <si>
    <t>2doTrimeste: Se programaron y realizaron 5 mantenimientos de la infraestructutra a travès de los diferentes contratos, cumpliendo la meta del 100% del indicador. No se requiere plan de mejora.</t>
  </si>
  <si>
    <t xml:space="preserve">1er trimestre: Del total de 137 requerimientos en el trimestre, los 137 fueron atendidos que corresponde al 100%, cumplio la meta del indicador. No se requiere plan de mejora.
</t>
  </si>
  <si>
    <t>2do Trimestre: Del total de 216 requerimientos en el trimestre, los 216 fueron atendidos al 100%, cumplio la meta del indicador. No se requiere plan de mejora.</t>
  </si>
  <si>
    <t>1er Trimestre: Se ingresaron al aplicativo de inventario un total de 9728  bienes tanto de activos fijo como de consumo. Se registraron la totalidad de las solicitudes recibidas cumpliendo al 100% la meta del indicador. No se requiere plan de mejora</t>
  </si>
  <si>
    <t xml:space="preserve">Durante el primer timestre los porcentajes se mantuvieron entre el 47y 49 </t>
  </si>
  <si>
    <t>Se reportaron 12,5 kilogramos de residuos contaminados con productos de aseo durante el primesr trimestre.</t>
  </si>
  <si>
    <t>Se reportaron 7 kilogramos de residuos contaminados con productos de aseo durante el segundo trimestre trimestre.</t>
  </si>
  <si>
    <t>Durante el segundo timestre se notó una baja considerable para el mes de junio, al paraecer es por el teloetrabajo de las personas.</t>
  </si>
  <si>
    <r>
      <t>trimestre I:</t>
    </r>
    <r>
      <rPr>
        <sz val="9"/>
        <rFont val="Arial"/>
        <family val="2"/>
      </rPr>
      <t xml:space="preserve"> el consumo del agua estuvo por debajo de la linea base, 1m3 por debajo de esta.                                                                                                                       </t>
    </r>
    <r>
      <rPr>
        <b/>
        <sz val="9"/>
        <rFont val="Arial"/>
        <family val="2"/>
      </rPr>
      <t>TrimestreII</t>
    </r>
    <r>
      <rPr>
        <sz val="9"/>
        <rFont val="Arial"/>
        <family val="2"/>
      </rPr>
      <t xml:space="preserve">:el consumo del agua estuvo por debajo de la linea base, 1 m3 por debajo de esta. </t>
    </r>
  </si>
  <si>
    <r>
      <rPr>
        <b/>
        <sz val="11"/>
        <rFont val="Arial"/>
        <family val="2"/>
      </rPr>
      <t>Trimestre I:</t>
    </r>
    <r>
      <rPr>
        <sz val="11"/>
        <rFont val="Arial"/>
        <family val="2"/>
      </rPr>
      <t xml:space="preserve"> el consumo   de enrigia estubo por debaho del consumo limte.</t>
    </r>
    <r>
      <rPr>
        <b/>
        <sz val="11"/>
        <rFont val="Arial"/>
        <family val="2"/>
      </rPr>
      <t xml:space="preserve">                                                                        Trimestre II : e</t>
    </r>
    <r>
      <rPr>
        <sz val="11"/>
        <rFont val="Arial"/>
        <family val="2"/>
      </rPr>
      <t>l consumo de energia lo que de este periodo esta por debajo de la linea base por ende por debajo del consumo limite.</t>
    </r>
  </si>
  <si>
    <t>3.5</t>
  </si>
  <si>
    <t>3.3</t>
  </si>
  <si>
    <t>3.6</t>
  </si>
  <si>
    <t>5.5</t>
  </si>
  <si>
    <t>Bucaramanga(
Tener presente que la factura del servicio de Agua, llega dos meses atrás, por ese motivo, está diligenciado hasta el mes de mayo de 2024.
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</si>
</sst>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0.0"/>
    <numFmt numFmtId="165" formatCode="0.0%"/>
    <numFmt numFmtId="167" formatCode="#,##0.0"/>
  </numFmts>
  <fonts count="6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8"/>
      <name val="Arial Black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u/>
      <sz val="9"/>
      <color indexed="10"/>
      <name val="Arial"/>
      <family val="2"/>
    </font>
    <font>
      <sz val="12"/>
      <name val="Calibri Light"/>
      <family val="2"/>
    </font>
    <font>
      <u/>
      <sz val="12"/>
      <name val="Calibri Light"/>
      <family val="2"/>
    </font>
    <font>
      <b/>
      <sz val="12"/>
      <name val="Calibri Light"/>
      <family val="2"/>
    </font>
    <font>
      <sz val="10"/>
      <name val="Calibri Light"/>
      <family val="2"/>
    </font>
    <font>
      <sz val="9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u/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 Light"/>
      <family val="2"/>
    </font>
    <font>
      <b/>
      <sz val="10"/>
      <color theme="0"/>
      <name val="Calibri Light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 Light"/>
      <family val="2"/>
    </font>
    <font>
      <b/>
      <sz val="14"/>
      <color theme="0"/>
      <name val="Calibri Light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41" fontId="1" fillId="0" borderId="0" applyFont="0" applyFill="0" applyBorder="0" applyAlignment="0" applyProtection="0"/>
    <xf numFmtId="0" fontId="18" fillId="22" borderId="0" applyNumberFormat="0" applyBorder="0" applyAlignment="0" applyProtection="0"/>
    <xf numFmtId="0" fontId="1" fillId="0" borderId="0"/>
    <xf numFmtId="0" fontId="8" fillId="23" borderId="4" applyNumberFormat="0" applyFon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847">
    <xf numFmtId="0" fontId="0" fillId="0" borderId="0" xfId="0"/>
    <xf numFmtId="0" fontId="3" fillId="24" borderId="9" xfId="0" applyFont="1" applyFill="1" applyBorder="1" applyAlignment="1">
      <alignment horizontal="center"/>
    </xf>
    <xf numFmtId="0" fontId="3" fillId="24" borderId="10" xfId="0" applyFont="1" applyFill="1" applyBorder="1"/>
    <xf numFmtId="0" fontId="0" fillId="25" borderId="0" xfId="0" applyFill="1"/>
    <xf numFmtId="0" fontId="3" fillId="25" borderId="11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3" fillId="25" borderId="0" xfId="0" applyFont="1" applyFill="1" applyBorder="1" applyAlignment="1">
      <alignment horizontal="center"/>
    </xf>
    <xf numFmtId="0" fontId="3" fillId="25" borderId="14" xfId="0" applyFont="1" applyFill="1" applyBorder="1" applyAlignment="1">
      <alignment horizontal="center"/>
    </xf>
    <xf numFmtId="0" fontId="2" fillId="25" borderId="15" xfId="0" applyFont="1" applyFill="1" applyBorder="1"/>
    <xf numFmtId="0" fontId="2" fillId="25" borderId="14" xfId="0" applyFont="1" applyFill="1" applyBorder="1"/>
    <xf numFmtId="0" fontId="2" fillId="26" borderId="9" xfId="0" applyFont="1" applyFill="1" applyBorder="1" applyAlignment="1">
      <alignment horizontal="center" wrapText="1"/>
    </xf>
    <xf numFmtId="0" fontId="2" fillId="25" borderId="16" xfId="0" applyFont="1" applyFill="1" applyBorder="1" applyAlignment="1">
      <alignment horizontal="center"/>
    </xf>
    <xf numFmtId="0" fontId="2" fillId="25" borderId="17" xfId="0" applyFont="1" applyFill="1" applyBorder="1" applyAlignment="1">
      <alignment horizontal="center"/>
    </xf>
    <xf numFmtId="0" fontId="2" fillId="25" borderId="18" xfId="0" applyFont="1" applyFill="1" applyBorder="1" applyAlignment="1">
      <alignment horizontal="center"/>
    </xf>
    <xf numFmtId="0" fontId="2" fillId="25" borderId="19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 vertical="distributed" wrapText="1"/>
    </xf>
    <xf numFmtId="0" fontId="2" fillId="0" borderId="10" xfId="0" applyFont="1" applyFill="1" applyBorder="1" applyAlignment="1">
      <alignment horizontal="center" vertical="distributed"/>
    </xf>
    <xf numFmtId="0" fontId="4" fillId="25" borderId="0" xfId="0" applyFont="1" applyFill="1"/>
    <xf numFmtId="0" fontId="3" fillId="24" borderId="9" xfId="0" applyFont="1" applyFill="1" applyBorder="1" applyAlignment="1">
      <alignment vertical="center" wrapText="1"/>
    </xf>
    <xf numFmtId="0" fontId="3" fillId="24" borderId="12" xfId="0" applyFont="1" applyFill="1" applyBorder="1" applyAlignment="1">
      <alignment vertical="center" wrapText="1"/>
    </xf>
    <xf numFmtId="0" fontId="0" fillId="0" borderId="0" xfId="0" applyFill="1"/>
    <xf numFmtId="0" fontId="0" fillId="25" borderId="0" xfId="0" applyFill="1" applyAlignment="1">
      <alignment wrapText="1"/>
    </xf>
    <xf numFmtId="0" fontId="3" fillId="24" borderId="10" xfId="0" applyFont="1" applyFill="1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1" fillId="25" borderId="0" xfId="0" applyFont="1" applyFill="1"/>
    <xf numFmtId="0" fontId="1" fillId="25" borderId="10" xfId="0" applyFont="1" applyFill="1" applyBorder="1" applyAlignment="1">
      <alignment horizontal="center"/>
    </xf>
    <xf numFmtId="0" fontId="2" fillId="25" borderId="21" xfId="0" applyFont="1" applyFill="1" applyBorder="1" applyAlignment="1"/>
    <xf numFmtId="0" fontId="30" fillId="25" borderId="16" xfId="0" applyFont="1" applyFill="1" applyBorder="1" applyAlignment="1">
      <alignment horizontal="left" wrapText="1"/>
    </xf>
    <xf numFmtId="0" fontId="2" fillId="25" borderId="22" xfId="0" applyFont="1" applyFill="1" applyBorder="1" applyAlignment="1">
      <alignment horizontal="center"/>
    </xf>
    <xf numFmtId="0" fontId="57" fillId="25" borderId="0" xfId="0" applyFont="1" applyFill="1"/>
    <xf numFmtId="0" fontId="58" fillId="25" borderId="0" xfId="0" applyFont="1" applyFill="1"/>
    <xf numFmtId="0" fontId="59" fillId="25" borderId="0" xfId="0" applyFont="1" applyFill="1"/>
    <xf numFmtId="0" fontId="59" fillId="25" borderId="0" xfId="0" applyFont="1" applyFill="1" applyBorder="1"/>
    <xf numFmtId="0" fontId="58" fillId="25" borderId="0" xfId="0" applyFont="1" applyFill="1" applyAlignment="1">
      <alignment vertical="center" wrapText="1"/>
    </xf>
    <xf numFmtId="0" fontId="58" fillId="25" borderId="0" xfId="0" applyFont="1" applyFill="1" applyAlignment="1">
      <alignment horizontal="center" vertical="center" wrapText="1"/>
    </xf>
    <xf numFmtId="0" fontId="32" fillId="25" borderId="0" xfId="0" applyFont="1" applyFill="1" applyAlignment="1">
      <alignment vertical="center" wrapText="1"/>
    </xf>
    <xf numFmtId="0" fontId="0" fillId="25" borderId="0" xfId="0" applyFill="1" applyAlignment="1">
      <alignment horizontal="left"/>
    </xf>
    <xf numFmtId="9" fontId="2" fillId="25" borderId="22" xfId="0" applyNumberFormat="1" applyFont="1" applyFill="1" applyBorder="1" applyAlignment="1">
      <alignment horizontal="center"/>
    </xf>
    <xf numFmtId="9" fontId="0" fillId="0" borderId="0" xfId="0" applyNumberFormat="1"/>
    <xf numFmtId="17" fontId="2" fillId="25" borderId="23" xfId="0" applyNumberFormat="1" applyFont="1" applyFill="1" applyBorder="1" applyAlignment="1">
      <alignment horizontal="center"/>
    </xf>
    <xf numFmtId="17" fontId="35" fillId="25" borderId="23" xfId="0" applyNumberFormat="1" applyFont="1" applyFill="1" applyBorder="1" applyAlignment="1">
      <alignment horizontal="center"/>
    </xf>
    <xf numFmtId="0" fontId="0" fillId="25" borderId="0" xfId="0" applyFill="1" applyProtection="1">
      <protection locked="0"/>
    </xf>
    <xf numFmtId="0" fontId="58" fillId="25" borderId="0" xfId="0" applyFont="1" applyFill="1" applyProtection="1">
      <protection locked="0"/>
    </xf>
    <xf numFmtId="0" fontId="60" fillId="25" borderId="0" xfId="0" applyFont="1" applyFill="1" applyProtection="1">
      <protection locked="0"/>
    </xf>
    <xf numFmtId="0" fontId="1" fillId="25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24" borderId="9" xfId="0" applyFont="1" applyFill="1" applyBorder="1" applyAlignment="1" applyProtection="1">
      <alignment vertical="center" wrapText="1"/>
      <protection locked="0"/>
    </xf>
    <xf numFmtId="0" fontId="0" fillId="25" borderId="0" xfId="0" applyFill="1" applyAlignment="1" applyProtection="1">
      <alignment wrapText="1"/>
      <protection locked="0"/>
    </xf>
    <xf numFmtId="0" fontId="59" fillId="25" borderId="0" xfId="0" applyFont="1" applyFill="1" applyProtection="1">
      <protection locked="0"/>
    </xf>
    <xf numFmtId="0" fontId="59" fillId="29" borderId="0" xfId="0" applyFont="1" applyFill="1" applyBorder="1" applyProtection="1">
      <protection locked="0"/>
    </xf>
    <xf numFmtId="0" fontId="58" fillId="25" borderId="0" xfId="0" applyFont="1" applyFill="1" applyAlignment="1" applyProtection="1">
      <alignment vertical="center" wrapText="1"/>
      <protection locked="0"/>
    </xf>
    <xf numFmtId="0" fontId="58" fillId="25" borderId="0" xfId="0" applyFont="1" applyFill="1" applyAlignment="1" applyProtection="1">
      <alignment horizontal="center" vertical="center" wrapText="1"/>
      <protection locked="0"/>
    </xf>
    <xf numFmtId="0" fontId="59" fillId="25" borderId="0" xfId="0" applyFont="1" applyFill="1" applyAlignment="1" applyProtection="1">
      <alignment horizontal="center" vertical="center" wrapText="1"/>
      <protection locked="0"/>
    </xf>
    <xf numFmtId="0" fontId="39" fillId="25" borderId="0" xfId="0" applyFont="1" applyFill="1" applyAlignment="1" applyProtection="1">
      <alignment vertical="center" wrapText="1"/>
      <protection locked="0"/>
    </xf>
    <xf numFmtId="0" fontId="3" fillId="24" borderId="10" xfId="33" applyFont="1" applyFill="1" applyBorder="1" applyAlignment="1" applyProtection="1">
      <alignment vertical="center" wrapText="1"/>
    </xf>
    <xf numFmtId="0" fontId="3" fillId="24" borderId="10" xfId="0" applyFont="1" applyFill="1" applyBorder="1" applyProtection="1"/>
    <xf numFmtId="0" fontId="2" fillId="26" borderId="9" xfId="0" applyFont="1" applyFill="1" applyBorder="1" applyAlignment="1" applyProtection="1">
      <alignment horizontal="center" wrapText="1"/>
    </xf>
    <xf numFmtId="0" fontId="2" fillId="25" borderId="10" xfId="0" applyFont="1" applyFill="1" applyBorder="1" applyAlignment="1" applyProtection="1">
      <alignment horizontal="center"/>
    </xf>
    <xf numFmtId="0" fontId="2" fillId="25" borderId="15" xfId="33" applyFont="1" applyFill="1" applyBorder="1" applyProtection="1"/>
    <xf numFmtId="0" fontId="2" fillId="25" borderId="23" xfId="33" applyFont="1" applyFill="1" applyBorder="1" applyAlignment="1" applyProtection="1">
      <alignment horizontal="center"/>
    </xf>
    <xf numFmtId="0" fontId="2" fillId="25" borderId="24" xfId="33" applyFont="1" applyFill="1" applyBorder="1" applyAlignment="1" applyProtection="1">
      <alignment horizontal="center"/>
    </xf>
    <xf numFmtId="0" fontId="2" fillId="25" borderId="19" xfId="33" applyFont="1" applyFill="1" applyBorder="1" applyAlignment="1" applyProtection="1">
      <alignment horizontal="center"/>
    </xf>
    <xf numFmtId="0" fontId="2" fillId="25" borderId="14" xfId="33" applyFont="1" applyFill="1" applyBorder="1" applyProtection="1"/>
    <xf numFmtId="0" fontId="2" fillId="25" borderId="17" xfId="33" applyFont="1" applyFill="1" applyBorder="1" applyAlignment="1" applyProtection="1">
      <alignment horizontal="center"/>
    </xf>
    <xf numFmtId="165" fontId="2" fillId="30" borderId="17" xfId="35" applyNumberFormat="1" applyFont="1" applyFill="1" applyBorder="1" applyAlignment="1" applyProtection="1">
      <alignment horizontal="center"/>
    </xf>
    <xf numFmtId="165" fontId="2" fillId="25" borderId="17" xfId="35" applyNumberFormat="1" applyFont="1" applyFill="1" applyBorder="1" applyAlignment="1" applyProtection="1">
      <alignment horizontal="center"/>
    </xf>
    <xf numFmtId="0" fontId="3" fillId="25" borderId="25" xfId="0" applyFont="1" applyFill="1" applyBorder="1" applyAlignment="1" applyProtection="1"/>
    <xf numFmtId="9" fontId="3" fillId="25" borderId="25" xfId="0" applyNumberFormat="1" applyFont="1" applyFill="1" applyBorder="1" applyAlignment="1" applyProtection="1"/>
    <xf numFmtId="0" fontId="25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25" fillId="0" borderId="0" xfId="0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26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wrapText="1"/>
      <protection locked="0"/>
    </xf>
    <xf numFmtId="0" fontId="3" fillId="24" borderId="10" xfId="33" applyFont="1" applyFill="1" applyBorder="1" applyProtection="1"/>
    <xf numFmtId="0" fontId="0" fillId="25" borderId="0" xfId="0" applyFill="1" applyProtection="1"/>
    <xf numFmtId="0" fontId="3" fillId="24" borderId="10" xfId="33" applyFont="1" applyFill="1" applyBorder="1" applyAlignment="1" applyProtection="1">
      <alignment horizontal="center" vertical="distributed" wrapText="1"/>
    </xf>
    <xf numFmtId="0" fontId="3" fillId="25" borderId="11" xfId="0" applyFont="1" applyFill="1" applyBorder="1" applyAlignment="1" applyProtection="1">
      <alignment horizontal="center"/>
    </xf>
    <xf numFmtId="0" fontId="3" fillId="24" borderId="12" xfId="0" applyFont="1" applyFill="1" applyBorder="1" applyAlignment="1" applyProtection="1">
      <alignment horizontal="center"/>
    </xf>
    <xf numFmtId="0" fontId="2" fillId="25" borderId="16" xfId="0" applyFont="1" applyFill="1" applyBorder="1" applyAlignment="1" applyProtection="1">
      <alignment horizontal="center"/>
    </xf>
    <xf numFmtId="0" fontId="3" fillId="25" borderId="14" xfId="0" applyFont="1" applyFill="1" applyBorder="1" applyAlignment="1" applyProtection="1">
      <alignment horizontal="center"/>
    </xf>
    <xf numFmtId="0" fontId="3" fillId="25" borderId="0" xfId="0" applyFont="1" applyFill="1" applyBorder="1" applyAlignment="1" applyProtection="1">
      <alignment horizontal="center"/>
    </xf>
    <xf numFmtId="0" fontId="3" fillId="25" borderId="12" xfId="0" applyFont="1" applyFill="1" applyBorder="1" applyAlignment="1" applyProtection="1">
      <alignment horizontal="center"/>
    </xf>
    <xf numFmtId="0" fontId="3" fillId="25" borderId="13" xfId="0" applyFont="1" applyFill="1" applyBorder="1" applyAlignment="1" applyProtection="1">
      <alignment horizontal="center"/>
    </xf>
    <xf numFmtId="0" fontId="3" fillId="25" borderId="9" xfId="0" applyFont="1" applyFill="1" applyBorder="1" applyAlignment="1" applyProtection="1"/>
    <xf numFmtId="0" fontId="58" fillId="25" borderId="0" xfId="0" applyFont="1" applyFill="1" applyProtection="1"/>
    <xf numFmtId="0" fontId="60" fillId="25" borderId="0" xfId="0" applyFont="1" applyFill="1" applyProtection="1"/>
    <xf numFmtId="0" fontId="58" fillId="0" borderId="0" xfId="0" applyFont="1" applyFill="1" applyProtection="1"/>
    <xf numFmtId="0" fontId="1" fillId="25" borderId="0" xfId="0" applyFont="1" applyFill="1" applyProtection="1"/>
    <xf numFmtId="0" fontId="0" fillId="29" borderId="0" xfId="0" applyFill="1" applyBorder="1" applyAlignment="1" applyProtection="1">
      <alignment horizontal="center" vertical="center"/>
    </xf>
    <xf numFmtId="0" fontId="0" fillId="29" borderId="0" xfId="0" applyFill="1" applyBorder="1" applyAlignment="1" applyProtection="1"/>
    <xf numFmtId="0" fontId="26" fillId="29" borderId="0" xfId="0" applyFont="1" applyFill="1" applyBorder="1" applyAlignment="1" applyProtection="1">
      <alignment horizontal="center"/>
    </xf>
    <xf numFmtId="0" fontId="0" fillId="29" borderId="0" xfId="0" applyFill="1" applyBorder="1" applyAlignment="1" applyProtection="1">
      <alignment horizontal="left"/>
    </xf>
    <xf numFmtId="0" fontId="27" fillId="29" borderId="0" xfId="0" applyFont="1" applyFill="1" applyAlignment="1" applyProtection="1">
      <alignment horizontal="center" vertical="center"/>
    </xf>
    <xf numFmtId="0" fontId="0" fillId="29" borderId="0" xfId="0" applyFill="1" applyProtection="1"/>
    <xf numFmtId="0" fontId="0" fillId="29" borderId="0" xfId="0" applyFill="1" applyAlignment="1" applyProtection="1">
      <alignment horizontal="center" vertical="center"/>
    </xf>
    <xf numFmtId="0" fontId="25" fillId="0" borderId="0" xfId="0" applyFont="1" applyBorder="1" applyAlignment="1" applyProtection="1"/>
    <xf numFmtId="0" fontId="0" fillId="0" borderId="0" xfId="0" applyProtection="1"/>
    <xf numFmtId="0" fontId="25" fillId="0" borderId="0" xfId="0" applyFont="1" applyFill="1" applyBorder="1" applyAlignment="1" applyProtection="1"/>
    <xf numFmtId="0" fontId="0" fillId="0" borderId="0" xfId="0" applyFill="1" applyProtection="1"/>
    <xf numFmtId="0" fontId="26" fillId="0" borderId="0" xfId="0" applyFont="1" applyFill="1" applyBorder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1" fillId="0" borderId="26" xfId="33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57" fillId="25" borderId="0" xfId="0" applyFont="1" applyFill="1" applyProtection="1">
      <protection locked="0"/>
    </xf>
    <xf numFmtId="0" fontId="61" fillId="25" borderId="0" xfId="0" applyFont="1" applyFill="1" applyProtection="1">
      <protection locked="0"/>
    </xf>
    <xf numFmtId="0" fontId="59" fillId="25" borderId="0" xfId="0" applyFont="1" applyFill="1" applyAlignment="1" applyProtection="1">
      <alignment vertical="center" wrapText="1"/>
      <protection locked="0"/>
    </xf>
    <xf numFmtId="0" fontId="38" fillId="0" borderId="27" xfId="0" applyFont="1" applyFill="1" applyBorder="1" applyAlignment="1" applyProtection="1">
      <alignment vertical="center"/>
    </xf>
    <xf numFmtId="0" fontId="38" fillId="0" borderId="26" xfId="0" applyFont="1" applyFill="1" applyBorder="1" applyAlignment="1" applyProtection="1">
      <alignment vertical="center"/>
    </xf>
    <xf numFmtId="0" fontId="59" fillId="31" borderId="26" xfId="0" applyFont="1" applyFill="1" applyBorder="1" applyAlignment="1" applyProtection="1">
      <alignment horizontal="center" vertical="center" wrapText="1"/>
    </xf>
    <xf numFmtId="0" fontId="1" fillId="25" borderId="26" xfId="33" applyFill="1" applyBorder="1" applyAlignment="1" applyProtection="1">
      <alignment horizontal="center" vertical="center" wrapText="1"/>
      <protection locked="0"/>
    </xf>
    <xf numFmtId="0" fontId="1" fillId="25" borderId="21" xfId="33" applyFont="1" applyFill="1" applyBorder="1" applyAlignment="1">
      <alignment vertical="center" wrapText="1"/>
    </xf>
    <xf numFmtId="0" fontId="1" fillId="25" borderId="16" xfId="33" applyFont="1" applyFill="1" applyBorder="1" applyAlignment="1">
      <alignment vertical="center" wrapText="1"/>
    </xf>
    <xf numFmtId="0" fontId="1" fillId="25" borderId="28" xfId="33" applyFill="1" applyBorder="1" applyAlignment="1" applyProtection="1">
      <alignment horizontal="center" vertical="center" wrapText="1"/>
      <protection locked="0"/>
    </xf>
    <xf numFmtId="0" fontId="1" fillId="25" borderId="17" xfId="33" applyFill="1" applyBorder="1" applyAlignment="1" applyProtection="1">
      <alignment horizontal="center" vertical="center" wrapText="1"/>
      <protection locked="0"/>
    </xf>
    <xf numFmtId="0" fontId="1" fillId="25" borderId="21" xfId="33" applyFont="1" applyFill="1" applyBorder="1" applyAlignment="1">
      <alignment horizontal="center" vertical="center"/>
    </xf>
    <xf numFmtId="0" fontId="1" fillId="25" borderId="16" xfId="33" applyFont="1" applyFill="1" applyBorder="1" applyAlignment="1">
      <alignment horizontal="center" vertical="center"/>
    </xf>
    <xf numFmtId="0" fontId="1" fillId="25" borderId="21" xfId="0" applyFont="1" applyFill="1" applyBorder="1" applyAlignment="1">
      <alignment vertical="center" wrapText="1"/>
    </xf>
    <xf numFmtId="0" fontId="1" fillId="25" borderId="16" xfId="0" applyFont="1" applyFill="1" applyBorder="1" applyAlignment="1">
      <alignment horizontal="left" vertical="center" wrapText="1"/>
    </xf>
    <xf numFmtId="0" fontId="1" fillId="25" borderId="21" xfId="0" applyFont="1" applyFill="1" applyBorder="1" applyAlignment="1" applyProtection="1">
      <alignment horizontal="center" vertical="center" wrapText="1"/>
    </xf>
    <xf numFmtId="0" fontId="1" fillId="25" borderId="16" xfId="0" applyFont="1" applyFill="1" applyBorder="1" applyAlignment="1" applyProtection="1">
      <alignment horizontal="center" vertical="center" wrapText="1"/>
    </xf>
    <xf numFmtId="0" fontId="3" fillId="24" borderId="9" xfId="0" applyFont="1" applyFill="1" applyBorder="1" applyAlignment="1" applyProtection="1">
      <alignment vertical="center" wrapText="1"/>
    </xf>
    <xf numFmtId="0" fontId="1" fillId="0" borderId="26" xfId="33" applyFont="1" applyFill="1" applyBorder="1" applyAlignment="1" applyProtection="1">
      <alignment horizontal="center" vertical="center" wrapText="1"/>
      <protection locked="0"/>
    </xf>
    <xf numFmtId="0" fontId="1" fillId="0" borderId="26" xfId="33" applyFill="1" applyBorder="1" applyAlignment="1" applyProtection="1">
      <alignment horizontal="center" vertical="center" wrapText="1"/>
      <protection locked="0"/>
    </xf>
    <xf numFmtId="9" fontId="0" fillId="0" borderId="0" xfId="35" applyFont="1" applyProtection="1">
      <protection locked="0"/>
    </xf>
    <xf numFmtId="0" fontId="59" fillId="31" borderId="26" xfId="0" applyFont="1" applyFill="1" applyBorder="1" applyAlignment="1" applyProtection="1">
      <alignment horizontal="center" vertical="center" wrapText="1"/>
    </xf>
    <xf numFmtId="165" fontId="2" fillId="30" borderId="18" xfId="35" applyNumberFormat="1" applyFont="1" applyFill="1" applyBorder="1" applyAlignment="1" applyProtection="1">
      <alignment horizontal="center"/>
    </xf>
    <xf numFmtId="0" fontId="38" fillId="0" borderId="29" xfId="0" applyFont="1" applyFill="1" applyBorder="1" applyAlignment="1" applyProtection="1">
      <alignment vertical="center"/>
    </xf>
    <xf numFmtId="17" fontId="0" fillId="0" borderId="0" xfId="0" applyNumberFormat="1" applyProtection="1">
      <protection locked="0"/>
    </xf>
    <xf numFmtId="10" fontId="0" fillId="0" borderId="0" xfId="35" applyNumberFormat="1" applyFont="1" applyProtection="1">
      <protection locked="0"/>
    </xf>
    <xf numFmtId="10" fontId="0" fillId="0" borderId="0" xfId="35" applyNumberFormat="1" applyFont="1" applyFill="1" applyBorder="1" applyAlignment="1" applyProtection="1">
      <alignment horizontal="center" wrapText="1"/>
      <protection locked="0"/>
    </xf>
    <xf numFmtId="10" fontId="0" fillId="25" borderId="0" xfId="35" applyNumberFormat="1" applyFont="1" applyFill="1" applyProtection="1">
      <protection locked="0"/>
    </xf>
    <xf numFmtId="0" fontId="30" fillId="25" borderId="10" xfId="0" applyFont="1" applyFill="1" applyBorder="1" applyAlignment="1" applyProtection="1">
      <alignment horizontal="center"/>
    </xf>
    <xf numFmtId="0" fontId="35" fillId="25" borderId="10" xfId="0" applyFont="1" applyFill="1" applyBorder="1" applyAlignment="1" applyProtection="1">
      <alignment horizontal="center"/>
    </xf>
    <xf numFmtId="0" fontId="1" fillId="0" borderId="17" xfId="33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28" xfId="33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0" fontId="59" fillId="31" borderId="17" xfId="0" applyFont="1" applyFill="1" applyBorder="1" applyAlignment="1" applyProtection="1">
      <alignment horizontal="center" vertical="center" wrapText="1"/>
    </xf>
    <xf numFmtId="0" fontId="1" fillId="0" borderId="26" xfId="33" applyFont="1" applyFill="1" applyBorder="1" applyAlignment="1" applyProtection="1">
      <alignment horizontal="center" vertical="center" shrinkToFit="1"/>
      <protection locked="0"/>
    </xf>
    <xf numFmtId="0" fontId="1" fillId="25" borderId="26" xfId="33" applyFill="1" applyBorder="1" applyAlignment="1" applyProtection="1">
      <alignment horizontal="center" vertical="center" shrinkToFit="1"/>
      <protection locked="0"/>
    </xf>
    <xf numFmtId="0" fontId="1" fillId="0" borderId="26" xfId="0" applyFont="1" applyFill="1" applyBorder="1" applyAlignment="1" applyProtection="1">
      <alignment horizontal="center" vertical="center" shrinkToFit="1"/>
    </xf>
    <xf numFmtId="0" fontId="1" fillId="0" borderId="26" xfId="33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shrinkToFit="1"/>
    </xf>
    <xf numFmtId="0" fontId="58" fillId="25" borderId="0" xfId="0" applyFont="1" applyFill="1" applyAlignment="1" applyProtection="1">
      <alignment shrinkToFit="1"/>
    </xf>
    <xf numFmtId="0" fontId="0" fillId="0" borderId="0" xfId="0" applyFill="1" applyAlignment="1" applyProtection="1">
      <alignment shrinkToFit="1"/>
      <protection locked="0"/>
    </xf>
    <xf numFmtId="0" fontId="1" fillId="0" borderId="0" xfId="0" applyFont="1" applyProtection="1">
      <protection locked="0"/>
    </xf>
    <xf numFmtId="0" fontId="59" fillId="29" borderId="0" xfId="0" applyFont="1" applyFill="1" applyAlignment="1" applyProtection="1">
      <alignment horizontal="left" vertical="center"/>
      <protection locked="0"/>
    </xf>
    <xf numFmtId="0" fontId="27" fillId="29" borderId="0" xfId="0" applyFont="1" applyFill="1" applyAlignment="1" applyProtection="1">
      <alignment horizontal="center" vertical="center"/>
    </xf>
    <xf numFmtId="0" fontId="3" fillId="25" borderId="12" xfId="33" applyFont="1" applyFill="1" applyBorder="1" applyAlignment="1" applyProtection="1">
      <alignment horizontal="center"/>
    </xf>
    <xf numFmtId="0" fontId="3" fillId="25" borderId="11" xfId="33" applyFont="1" applyFill="1" applyBorder="1" applyAlignment="1" applyProtection="1">
      <alignment horizontal="center"/>
    </xf>
    <xf numFmtId="0" fontId="3" fillId="25" borderId="13" xfId="33" applyFont="1" applyFill="1" applyBorder="1" applyAlignment="1" applyProtection="1">
      <alignment horizontal="center"/>
    </xf>
    <xf numFmtId="0" fontId="1" fillId="25" borderId="0" xfId="33" applyFill="1" applyProtection="1">
      <protection locked="0"/>
    </xf>
    <xf numFmtId="0" fontId="1" fillId="25" borderId="0" xfId="33" applyFill="1" applyProtection="1"/>
    <xf numFmtId="0" fontId="58" fillId="25" borderId="0" xfId="33" applyFont="1" applyFill="1" applyProtection="1"/>
    <xf numFmtId="0" fontId="60" fillId="25" borderId="0" xfId="33" applyFont="1" applyFill="1" applyProtection="1"/>
    <xf numFmtId="0" fontId="1" fillId="25" borderId="0" xfId="33" applyFont="1" applyFill="1" applyProtection="1">
      <protection locked="0"/>
    </xf>
    <xf numFmtId="0" fontId="2" fillId="26" borderId="9" xfId="33" applyFont="1" applyFill="1" applyBorder="1" applyAlignment="1" applyProtection="1">
      <alignment horizontal="center" wrapText="1"/>
    </xf>
    <xf numFmtId="0" fontId="2" fillId="25" borderId="10" xfId="33" applyFont="1" applyFill="1" applyBorder="1" applyAlignment="1" applyProtection="1">
      <alignment horizontal="center"/>
    </xf>
    <xf numFmtId="0" fontId="1" fillId="25" borderId="0" xfId="33" applyFont="1" applyFill="1" applyProtection="1"/>
    <xf numFmtId="0" fontId="3" fillId="24" borderId="12" xfId="33" applyFont="1" applyFill="1" applyBorder="1" applyAlignment="1" applyProtection="1">
      <alignment horizontal="center"/>
    </xf>
    <xf numFmtId="0" fontId="1" fillId="32" borderId="16" xfId="33" applyFont="1" applyFill="1" applyBorder="1" applyAlignment="1" applyProtection="1">
      <alignment horizontal="center" vertical="center" wrapText="1"/>
    </xf>
    <xf numFmtId="0" fontId="3" fillId="25" borderId="0" xfId="33" applyFont="1" applyFill="1" applyBorder="1" applyAlignment="1" applyProtection="1">
      <alignment horizontal="center"/>
    </xf>
    <xf numFmtId="165" fontId="2" fillId="30" borderId="17" xfId="36" applyNumberFormat="1" applyFont="1" applyFill="1" applyBorder="1" applyAlignment="1" applyProtection="1">
      <alignment horizontal="center"/>
    </xf>
    <xf numFmtId="0" fontId="3" fillId="25" borderId="9" xfId="33" applyFont="1" applyFill="1" applyBorder="1" applyAlignment="1" applyProtection="1"/>
    <xf numFmtId="0" fontId="3" fillId="25" borderId="25" xfId="33" applyFont="1" applyFill="1" applyBorder="1" applyAlignment="1" applyProtection="1"/>
    <xf numFmtId="9" fontId="3" fillId="25" borderId="25" xfId="33" applyNumberFormat="1" applyFont="1" applyFill="1" applyBorder="1" applyAlignment="1" applyProtection="1"/>
    <xf numFmtId="0" fontId="1" fillId="0" borderId="0" xfId="33" applyFill="1" applyProtection="1">
      <protection locked="0"/>
    </xf>
    <xf numFmtId="0" fontId="58" fillId="0" borderId="0" xfId="33" applyFont="1" applyFill="1" applyProtection="1"/>
    <xf numFmtId="0" fontId="3" fillId="24" borderId="9" xfId="33" applyFont="1" applyFill="1" applyBorder="1" applyAlignment="1" applyProtection="1">
      <alignment vertical="center" wrapText="1"/>
      <protection locked="0"/>
    </xf>
    <xf numFmtId="0" fontId="1" fillId="25" borderId="0" xfId="33" applyFill="1" applyAlignment="1" applyProtection="1">
      <alignment wrapText="1"/>
      <protection locked="0"/>
    </xf>
    <xf numFmtId="0" fontId="58" fillId="25" borderId="0" xfId="33" applyFont="1" applyFill="1" applyProtection="1">
      <protection locked="0"/>
    </xf>
    <xf numFmtId="0" fontId="57" fillId="25" borderId="0" xfId="33" applyFont="1" applyFill="1" applyProtection="1">
      <protection locked="0"/>
    </xf>
    <xf numFmtId="0" fontId="59" fillId="25" borderId="0" xfId="33" applyFont="1" applyFill="1" applyProtection="1">
      <protection locked="0"/>
    </xf>
    <xf numFmtId="0" fontId="61" fillId="25" borderId="0" xfId="33" applyFont="1" applyFill="1" applyProtection="1">
      <protection locked="0"/>
    </xf>
    <xf numFmtId="0" fontId="58" fillId="25" borderId="0" xfId="33" applyFont="1" applyFill="1" applyAlignment="1" applyProtection="1">
      <alignment vertical="center" wrapText="1"/>
      <protection locked="0"/>
    </xf>
    <xf numFmtId="0" fontId="58" fillId="25" borderId="0" xfId="33" applyFont="1" applyFill="1" applyAlignment="1" applyProtection="1">
      <alignment horizontal="center" vertical="center" wrapText="1"/>
      <protection locked="0"/>
    </xf>
    <xf numFmtId="0" fontId="59" fillId="29" borderId="0" xfId="33" applyFont="1" applyFill="1" applyAlignment="1" applyProtection="1">
      <alignment horizontal="left" vertical="center"/>
      <protection locked="0"/>
    </xf>
    <xf numFmtId="0" fontId="60" fillId="25" borderId="0" xfId="33" applyFont="1" applyFill="1" applyProtection="1">
      <protection locked="0"/>
    </xf>
    <xf numFmtId="0" fontId="59" fillId="25" borderId="0" xfId="33" applyFont="1" applyFill="1" applyAlignment="1" applyProtection="1">
      <alignment horizontal="center" vertical="center" wrapText="1"/>
      <protection locked="0"/>
    </xf>
    <xf numFmtId="0" fontId="59" fillId="29" borderId="0" xfId="33" applyFont="1" applyFill="1" applyBorder="1" applyProtection="1">
      <protection locked="0"/>
    </xf>
    <xf numFmtId="0" fontId="59" fillId="25" borderId="0" xfId="33" applyFont="1" applyFill="1" applyAlignment="1" applyProtection="1">
      <alignment vertical="center" wrapText="1"/>
      <protection locked="0"/>
    </xf>
    <xf numFmtId="0" fontId="1" fillId="25" borderId="0" xfId="33" applyFont="1" applyFill="1" applyAlignment="1" applyProtection="1">
      <alignment vertical="center" wrapText="1"/>
      <protection locked="0"/>
    </xf>
    <xf numFmtId="0" fontId="25" fillId="0" borderId="0" xfId="33" applyFont="1" applyBorder="1" applyAlignment="1" applyProtection="1"/>
    <xf numFmtId="0" fontId="1" fillId="0" borderId="0" xfId="33" applyProtection="1"/>
    <xf numFmtId="0" fontId="25" fillId="0" borderId="0" xfId="33" applyFont="1" applyBorder="1" applyAlignment="1" applyProtection="1">
      <protection locked="0"/>
    </xf>
    <xf numFmtId="0" fontId="1" fillId="0" borderId="0" xfId="33" applyBorder="1" applyProtection="1">
      <protection locked="0"/>
    </xf>
    <xf numFmtId="0" fontId="1" fillId="0" borderId="0" xfId="33" applyBorder="1" applyAlignment="1" applyProtection="1">
      <protection locked="0"/>
    </xf>
    <xf numFmtId="0" fontId="1" fillId="0" borderId="0" xfId="33" applyProtection="1">
      <protection locked="0"/>
    </xf>
    <xf numFmtId="0" fontId="25" fillId="0" borderId="0" xfId="33" applyFont="1" applyFill="1" applyBorder="1" applyAlignment="1" applyProtection="1"/>
    <xf numFmtId="0" fontId="1" fillId="0" borderId="0" xfId="33" applyFill="1" applyProtection="1"/>
    <xf numFmtId="0" fontId="25" fillId="0" borderId="0" xfId="33" applyFont="1" applyFill="1" applyBorder="1" applyAlignment="1" applyProtection="1">
      <protection locked="0"/>
    </xf>
    <xf numFmtId="0" fontId="1" fillId="0" borderId="0" xfId="33" applyFill="1" applyBorder="1" applyProtection="1">
      <protection locked="0"/>
    </xf>
    <xf numFmtId="0" fontId="1" fillId="0" borderId="0" xfId="33" applyFill="1" applyBorder="1" applyAlignment="1" applyProtection="1">
      <protection locked="0"/>
    </xf>
    <xf numFmtId="0" fontId="26" fillId="0" borderId="0" xfId="33" applyFont="1" applyFill="1" applyBorder="1" applyAlignment="1" applyProtection="1"/>
    <xf numFmtId="0" fontId="26" fillId="0" borderId="0" xfId="33" applyFont="1" applyFill="1" applyBorder="1" applyAlignment="1" applyProtection="1">
      <protection locked="0"/>
    </xf>
    <xf numFmtId="0" fontId="1" fillId="29" borderId="0" xfId="33" applyFill="1" applyBorder="1" applyAlignment="1" applyProtection="1">
      <alignment horizontal="center" vertical="center"/>
    </xf>
    <xf numFmtId="0" fontId="1" fillId="29" borderId="0" xfId="33" applyFill="1" applyBorder="1" applyAlignment="1" applyProtection="1"/>
    <xf numFmtId="0" fontId="26" fillId="29" borderId="0" xfId="33" applyFont="1" applyFill="1" applyBorder="1" applyAlignment="1" applyProtection="1">
      <alignment horizontal="center"/>
    </xf>
    <xf numFmtId="0" fontId="1" fillId="29" borderId="0" xfId="33" applyFill="1" applyBorder="1" applyAlignment="1" applyProtection="1">
      <alignment horizontal="left"/>
    </xf>
    <xf numFmtId="0" fontId="27" fillId="29" borderId="0" xfId="33" applyFont="1" applyFill="1" applyAlignment="1" applyProtection="1">
      <alignment horizontal="center" vertical="center"/>
    </xf>
    <xf numFmtId="0" fontId="1" fillId="29" borderId="0" xfId="33" applyFill="1" applyProtection="1"/>
    <xf numFmtId="0" fontId="1" fillId="29" borderId="0" xfId="33" applyFill="1" applyAlignment="1" applyProtection="1">
      <alignment horizontal="center" vertical="center"/>
    </xf>
    <xf numFmtId="0" fontId="1" fillId="33" borderId="26" xfId="33" applyFont="1" applyFill="1" applyBorder="1" applyAlignment="1" applyProtection="1">
      <alignment horizontal="center" vertical="center" wrapText="1"/>
    </xf>
    <xf numFmtId="3" fontId="1" fillId="33" borderId="26" xfId="33" applyNumberFormat="1" applyFont="1" applyFill="1" applyBorder="1" applyAlignment="1" applyProtection="1">
      <alignment horizontal="center" vertical="center" wrapText="1"/>
    </xf>
    <xf numFmtId="0" fontId="1" fillId="0" borderId="26" xfId="33" applyFont="1" applyBorder="1" applyAlignment="1" applyProtection="1">
      <alignment horizontal="center" vertical="center" wrapText="1"/>
    </xf>
    <xf numFmtId="3" fontId="1" fillId="0" borderId="26" xfId="33" applyNumberFormat="1" applyFont="1" applyBorder="1" applyAlignment="1" applyProtection="1">
      <alignment horizontal="center" vertical="center" wrapText="1"/>
    </xf>
    <xf numFmtId="167" fontId="1" fillId="0" borderId="26" xfId="33" applyNumberFormat="1" applyFont="1" applyBorder="1" applyAlignment="1" applyProtection="1">
      <alignment horizontal="center" vertical="center" wrapText="1"/>
    </xf>
    <xf numFmtId="167" fontId="1" fillId="0" borderId="26" xfId="33" applyNumberFormat="1" applyFont="1" applyBorder="1" applyAlignment="1" applyProtection="1">
      <alignment horizontal="center" vertical="center" wrapText="1"/>
      <protection locked="0"/>
    </xf>
    <xf numFmtId="167" fontId="1" fillId="0" borderId="26" xfId="33" applyNumberFormat="1" applyFont="1" applyFill="1" applyBorder="1" applyAlignment="1" applyProtection="1">
      <alignment horizontal="center" vertical="center" wrapText="1"/>
    </xf>
    <xf numFmtId="3" fontId="1" fillId="0" borderId="26" xfId="33" applyNumberFormat="1" applyFont="1" applyFill="1" applyBorder="1" applyAlignment="1" applyProtection="1">
      <alignment horizontal="center" vertical="center" wrapText="1"/>
    </xf>
    <xf numFmtId="0" fontId="1" fillId="0" borderId="0" xfId="33" applyAlignment="1" applyProtection="1">
      <alignment horizontal="center" vertical="center"/>
      <protection locked="0"/>
    </xf>
    <xf numFmtId="0" fontId="1" fillId="25" borderId="16" xfId="33" applyFont="1" applyFill="1" applyBorder="1" applyAlignment="1">
      <alignment horizontal="left" vertical="center" wrapText="1"/>
    </xf>
    <xf numFmtId="0" fontId="2" fillId="0" borderId="0" xfId="33" applyFont="1" applyFill="1" applyAlignment="1" applyProtection="1">
      <alignment horizontal="center"/>
      <protection locked="0"/>
    </xf>
    <xf numFmtId="0" fontId="2" fillId="0" borderId="0" xfId="33" applyFont="1" applyFill="1" applyAlignment="1" applyProtection="1">
      <alignment horizontal="center" vertical="center"/>
      <protection locked="0"/>
    </xf>
    <xf numFmtId="0" fontId="30" fillId="25" borderId="10" xfId="33" applyFont="1" applyFill="1" applyBorder="1" applyAlignment="1" applyProtection="1">
      <alignment horizontal="center"/>
    </xf>
    <xf numFmtId="0" fontId="1" fillId="25" borderId="14" xfId="33" applyFont="1" applyFill="1" applyBorder="1" applyAlignment="1">
      <alignment horizontal="left" vertical="center" wrapText="1"/>
    </xf>
    <xf numFmtId="0" fontId="2" fillId="25" borderId="30" xfId="33" applyFont="1" applyFill="1" applyBorder="1" applyProtection="1"/>
    <xf numFmtId="2" fontId="2" fillId="25" borderId="26" xfId="31" applyNumberFormat="1" applyFont="1" applyFill="1" applyBorder="1" applyAlignment="1" applyProtection="1">
      <alignment horizontal="center" vertical="center"/>
    </xf>
    <xf numFmtId="0" fontId="59" fillId="31" borderId="31" xfId="33" applyFont="1" applyFill="1" applyBorder="1" applyAlignment="1" applyProtection="1">
      <alignment horizontal="center" vertical="center" wrapText="1"/>
    </xf>
    <xf numFmtId="0" fontId="59" fillId="31" borderId="20" xfId="33" applyFont="1" applyFill="1" applyBorder="1" applyAlignment="1" applyProtection="1">
      <alignment horizontal="center" vertical="center" wrapText="1"/>
    </xf>
    <xf numFmtId="0" fontId="59" fillId="31" borderId="32" xfId="33" applyFont="1" applyFill="1" applyBorder="1" applyAlignment="1" applyProtection="1">
      <alignment horizontal="center" vertical="center" wrapText="1"/>
    </xf>
    <xf numFmtId="0" fontId="47" fillId="0" borderId="33" xfId="33" applyFont="1" applyFill="1" applyBorder="1" applyAlignment="1" applyProtection="1">
      <alignment horizontal="center" vertical="center" wrapText="1"/>
    </xf>
    <xf numFmtId="2" fontId="47" fillId="0" borderId="21" xfId="33" applyNumberFormat="1" applyFont="1" applyFill="1" applyBorder="1" applyAlignment="1" applyProtection="1">
      <alignment horizontal="center" vertical="center" wrapText="1"/>
      <protection locked="0"/>
    </xf>
    <xf numFmtId="2" fontId="47" fillId="0" borderId="28" xfId="33" applyNumberFormat="1" applyFont="1" applyFill="1" applyBorder="1" applyAlignment="1" applyProtection="1">
      <alignment horizontal="center" vertical="center" wrapText="1"/>
      <protection locked="0"/>
    </xf>
    <xf numFmtId="2" fontId="49" fillId="0" borderId="28" xfId="33" applyNumberFormat="1" applyFont="1" applyFill="1" applyBorder="1" applyAlignment="1" applyProtection="1">
      <alignment horizontal="center" vertical="center" wrapText="1"/>
      <protection locked="0"/>
    </xf>
    <xf numFmtId="2" fontId="47" fillId="0" borderId="28" xfId="33" applyNumberFormat="1" applyFont="1" applyFill="1" applyBorder="1" applyAlignment="1" applyProtection="1">
      <alignment horizontal="center" vertical="center" wrapText="1"/>
    </xf>
    <xf numFmtId="0" fontId="47" fillId="0" borderId="22" xfId="33" applyFont="1" applyFill="1" applyBorder="1" applyAlignment="1" applyProtection="1">
      <alignment horizontal="center" vertical="center" wrapText="1"/>
    </xf>
    <xf numFmtId="2" fontId="47" fillId="0" borderId="14" xfId="33" applyNumberFormat="1" applyFont="1" applyFill="1" applyBorder="1" applyAlignment="1" applyProtection="1">
      <alignment horizontal="center" vertical="center" wrapText="1"/>
      <protection locked="0"/>
    </xf>
    <xf numFmtId="2" fontId="47" fillId="0" borderId="17" xfId="33" applyNumberFormat="1" applyFont="1" applyFill="1" applyBorder="1" applyAlignment="1" applyProtection="1">
      <alignment horizontal="center" vertical="center" wrapText="1"/>
      <protection locked="0"/>
    </xf>
    <xf numFmtId="2" fontId="49" fillId="0" borderId="17" xfId="33" applyNumberFormat="1" applyFont="1" applyFill="1" applyBorder="1" applyAlignment="1" applyProtection="1">
      <alignment horizontal="center" vertical="center" wrapText="1"/>
      <protection locked="0"/>
    </xf>
    <xf numFmtId="2" fontId="47" fillId="0" borderId="17" xfId="33" applyNumberFormat="1" applyFont="1" applyFill="1" applyBorder="1" applyAlignment="1" applyProtection="1">
      <alignment horizontal="center" vertical="center" wrapText="1"/>
    </xf>
    <xf numFmtId="0" fontId="2" fillId="25" borderId="16" xfId="33" applyFont="1" applyFill="1" applyBorder="1" applyAlignment="1" applyProtection="1">
      <alignment horizontal="center"/>
    </xf>
    <xf numFmtId="0" fontId="3" fillId="25" borderId="14" xfId="33" applyFont="1" applyFill="1" applyBorder="1" applyAlignment="1" applyProtection="1">
      <alignment horizontal="center"/>
    </xf>
    <xf numFmtId="0" fontId="2" fillId="25" borderId="34" xfId="33" applyFont="1" applyFill="1" applyBorder="1" applyAlignment="1" applyProtection="1">
      <alignment horizontal="center"/>
    </xf>
    <xf numFmtId="9" fontId="51" fillId="34" borderId="17" xfId="36" applyNumberFormat="1" applyFont="1" applyFill="1" applyBorder="1" applyAlignment="1" applyProtection="1">
      <alignment horizontal="center" vertical="center" wrapText="1"/>
    </xf>
    <xf numFmtId="1" fontId="52" fillId="25" borderId="17" xfId="33" applyNumberFormat="1" applyFont="1" applyFill="1" applyBorder="1" applyAlignment="1" applyProtection="1">
      <alignment horizontal="center" vertical="center"/>
    </xf>
    <xf numFmtId="0" fontId="62" fillId="31" borderId="30" xfId="33" applyFont="1" applyFill="1" applyBorder="1" applyAlignment="1" applyProtection="1">
      <alignment horizontal="center" vertical="center" wrapText="1"/>
    </xf>
    <xf numFmtId="0" fontId="62" fillId="31" borderId="34" xfId="33" applyFont="1" applyFill="1" applyBorder="1" applyAlignment="1" applyProtection="1">
      <alignment horizontal="center" vertical="center" wrapText="1"/>
    </xf>
    <xf numFmtId="0" fontId="63" fillId="31" borderId="35" xfId="33" applyFont="1" applyFill="1" applyBorder="1" applyAlignment="1" applyProtection="1">
      <alignment horizontal="center" vertical="center" wrapText="1"/>
    </xf>
    <xf numFmtId="0" fontId="63" fillId="31" borderId="36" xfId="33" applyFont="1" applyFill="1" applyBorder="1" applyAlignment="1" applyProtection="1">
      <alignment horizontal="center" vertical="center" wrapText="1"/>
    </xf>
    <xf numFmtId="0" fontId="53" fillId="0" borderId="24" xfId="33" applyFont="1" applyFill="1" applyBorder="1" applyAlignment="1" applyProtection="1">
      <alignment horizontal="center" vertical="center" wrapText="1"/>
    </xf>
    <xf numFmtId="0" fontId="53" fillId="0" borderId="15" xfId="33" applyFont="1" applyFill="1" applyBorder="1" applyAlignment="1" applyProtection="1">
      <alignment horizontal="center" vertical="center" wrapText="1"/>
      <protection locked="0"/>
    </xf>
    <xf numFmtId="0" fontId="53" fillId="0" borderId="23" xfId="33" applyFont="1" applyFill="1" applyBorder="1" applyAlignment="1" applyProtection="1">
      <alignment horizontal="center" vertical="center" wrapText="1"/>
      <protection locked="0"/>
    </xf>
    <xf numFmtId="0" fontId="52" fillId="33" borderId="23" xfId="33" applyFont="1" applyFill="1" applyBorder="1" applyAlignment="1" applyProtection="1">
      <alignment horizontal="center" vertical="center" wrapText="1"/>
      <protection locked="0"/>
    </xf>
    <xf numFmtId="0" fontId="53" fillId="0" borderId="37" xfId="33" applyFont="1" applyFill="1" applyBorder="1" applyAlignment="1" applyProtection="1">
      <alignment horizontal="center" vertical="center" wrapText="1"/>
    </xf>
    <xf numFmtId="0" fontId="53" fillId="0" borderId="22" xfId="33" applyFont="1" applyFill="1" applyBorder="1" applyAlignment="1" applyProtection="1">
      <alignment horizontal="center" vertical="center" wrapText="1"/>
    </xf>
    <xf numFmtId="0" fontId="53" fillId="0" borderId="14" xfId="33" applyFont="1" applyFill="1" applyBorder="1" applyAlignment="1" applyProtection="1">
      <alignment horizontal="center" vertical="center" wrapText="1"/>
      <protection locked="0"/>
    </xf>
    <xf numFmtId="0" fontId="53" fillId="0" borderId="17" xfId="33" applyFont="1" applyFill="1" applyBorder="1" applyAlignment="1" applyProtection="1">
      <alignment horizontal="center" vertical="center" wrapText="1"/>
      <protection locked="0"/>
    </xf>
    <xf numFmtId="0" fontId="52" fillId="33" borderId="17" xfId="33" applyFont="1" applyFill="1" applyBorder="1" applyAlignment="1" applyProtection="1">
      <alignment horizontal="center" vertical="center" wrapText="1"/>
      <protection locked="0"/>
    </xf>
    <xf numFmtId="0" fontId="53" fillId="0" borderId="38" xfId="33" applyFont="1" applyFill="1" applyBorder="1" applyAlignment="1" applyProtection="1">
      <alignment horizontal="center" vertical="center" wrapText="1"/>
    </xf>
    <xf numFmtId="0" fontId="1" fillId="25" borderId="21" xfId="0" applyFont="1" applyFill="1" applyBorder="1" applyAlignment="1" applyProtection="1">
      <alignment vertical="center" wrapText="1"/>
    </xf>
    <xf numFmtId="0" fontId="1" fillId="25" borderId="14" xfId="0" applyFont="1" applyFill="1" applyBorder="1" applyAlignment="1" applyProtection="1">
      <alignment vertical="center" wrapText="1"/>
    </xf>
    <xf numFmtId="9" fontId="2" fillId="25" borderId="34" xfId="33" applyNumberFormat="1" applyFont="1" applyFill="1" applyBorder="1" applyAlignment="1" applyProtection="1">
      <alignment horizontal="center"/>
    </xf>
    <xf numFmtId="9" fontId="2" fillId="25" borderId="17" xfId="33" applyNumberFormat="1" applyFont="1" applyFill="1" applyBorder="1" applyAlignment="1" applyProtection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/>
    </xf>
    <xf numFmtId="0" fontId="3" fillId="25" borderId="61" xfId="0" applyFont="1" applyFill="1" applyBorder="1" applyAlignment="1">
      <alignment horizontal="center"/>
    </xf>
    <xf numFmtId="0" fontId="3" fillId="25" borderId="44" xfId="0" applyFont="1" applyFill="1" applyBorder="1" applyAlignment="1">
      <alignment horizontal="center"/>
    </xf>
    <xf numFmtId="0" fontId="3" fillId="25" borderId="62" xfId="0" applyFont="1" applyFill="1" applyBorder="1" applyAlignment="1">
      <alignment horizontal="center"/>
    </xf>
    <xf numFmtId="0" fontId="3" fillId="24" borderId="9" xfId="0" applyFont="1" applyFill="1" applyBorder="1" applyAlignment="1">
      <alignment horizontal="center"/>
    </xf>
    <xf numFmtId="0" fontId="3" fillId="24" borderId="25" xfId="0" applyFont="1" applyFill="1" applyBorder="1" applyAlignment="1">
      <alignment horizontal="center"/>
    </xf>
    <xf numFmtId="0" fontId="3" fillId="24" borderId="39" xfId="0" applyFont="1" applyFill="1" applyBorder="1" applyAlignment="1">
      <alignment horizontal="center"/>
    </xf>
    <xf numFmtId="0" fontId="3" fillId="24" borderId="63" xfId="0" applyFont="1" applyFill="1" applyBorder="1" applyAlignment="1">
      <alignment horizontal="left" vertical="center" wrapText="1"/>
    </xf>
    <xf numFmtId="0" fontId="3" fillId="24" borderId="64" xfId="0" applyFont="1" applyFill="1" applyBorder="1" applyAlignment="1">
      <alignment horizontal="left" vertical="center" wrapText="1"/>
    </xf>
    <xf numFmtId="0" fontId="3" fillId="25" borderId="12" xfId="0" applyFont="1" applyFill="1" applyBorder="1" applyAlignment="1">
      <alignment horizontal="center"/>
    </xf>
    <xf numFmtId="0" fontId="3" fillId="25" borderId="0" xfId="0" applyFont="1" applyFill="1" applyBorder="1" applyAlignment="1">
      <alignment horizontal="center"/>
    </xf>
    <xf numFmtId="0" fontId="3" fillId="25" borderId="49" xfId="0" applyFont="1" applyFill="1" applyBorder="1" applyAlignment="1">
      <alignment horizontal="center"/>
    </xf>
    <xf numFmtId="0" fontId="31" fillId="25" borderId="12" xfId="0" applyFont="1" applyFill="1" applyBorder="1" applyAlignment="1">
      <alignment horizontal="center" vertical="center"/>
    </xf>
    <xf numFmtId="0" fontId="31" fillId="25" borderId="11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31" fillId="25" borderId="48" xfId="0" applyFont="1" applyFill="1" applyBorder="1" applyAlignment="1">
      <alignment horizontal="center" vertical="center"/>
    </xf>
    <xf numFmtId="0" fontId="31" fillId="25" borderId="0" xfId="0" applyFont="1" applyFill="1" applyBorder="1" applyAlignment="1">
      <alignment horizontal="center" vertical="center"/>
    </xf>
    <xf numFmtId="0" fontId="31" fillId="25" borderId="49" xfId="0" applyFont="1" applyFill="1" applyBorder="1" applyAlignment="1">
      <alignment horizontal="center" vertical="center"/>
    </xf>
    <xf numFmtId="0" fontId="31" fillId="25" borderId="45" xfId="0" applyFont="1" applyFill="1" applyBorder="1" applyAlignment="1">
      <alignment horizontal="center" vertical="center"/>
    </xf>
    <xf numFmtId="0" fontId="31" fillId="25" borderId="46" xfId="0" applyFont="1" applyFill="1" applyBorder="1" applyAlignment="1">
      <alignment horizontal="center" vertical="center"/>
    </xf>
    <xf numFmtId="0" fontId="31" fillId="25" borderId="4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25" borderId="9" xfId="0" applyFont="1" applyFill="1" applyBorder="1" applyAlignment="1">
      <alignment vertical="top" wrapText="1"/>
    </xf>
    <xf numFmtId="0" fontId="1" fillId="25" borderId="25" xfId="0" applyFont="1" applyFill="1" applyBorder="1" applyAlignment="1">
      <alignment vertical="top" wrapText="1"/>
    </xf>
    <xf numFmtId="0" fontId="1" fillId="25" borderId="39" xfId="0" applyFont="1" applyFill="1" applyBorder="1" applyAlignment="1">
      <alignment vertical="top" wrapText="1"/>
    </xf>
    <xf numFmtId="0" fontId="2" fillId="25" borderId="9" xfId="0" applyFont="1" applyFill="1" applyBorder="1" applyAlignment="1">
      <alignment horizontal="center"/>
    </xf>
    <xf numFmtId="0" fontId="2" fillId="25" borderId="25" xfId="0" applyFont="1" applyFill="1" applyBorder="1" applyAlignment="1">
      <alignment horizontal="center"/>
    </xf>
    <xf numFmtId="0" fontId="2" fillId="25" borderId="39" xfId="0" applyFont="1" applyFill="1" applyBorder="1" applyAlignment="1">
      <alignment horizontal="center"/>
    </xf>
    <xf numFmtId="0" fontId="2" fillId="25" borderId="58" xfId="0" applyFont="1" applyFill="1" applyBorder="1" applyAlignment="1">
      <alignment horizontal="center"/>
    </xf>
    <xf numFmtId="0" fontId="2" fillId="25" borderId="59" xfId="0" applyFont="1" applyFill="1" applyBorder="1" applyAlignment="1">
      <alignment horizontal="center"/>
    </xf>
    <xf numFmtId="0" fontId="2" fillId="25" borderId="27" xfId="0" applyFont="1" applyFill="1" applyBorder="1" applyAlignment="1">
      <alignment horizontal="center"/>
    </xf>
    <xf numFmtId="0" fontId="2" fillId="25" borderId="60" xfId="0" applyFont="1" applyFill="1" applyBorder="1" applyAlignment="1">
      <alignment horizontal="center"/>
    </xf>
    <xf numFmtId="0" fontId="2" fillId="25" borderId="33" xfId="0" applyFont="1" applyFill="1" applyBorder="1" applyAlignment="1">
      <alignment horizontal="center"/>
    </xf>
    <xf numFmtId="0" fontId="2" fillId="25" borderId="55" xfId="0" applyFont="1" applyFill="1" applyBorder="1" applyAlignment="1">
      <alignment horizontal="center"/>
    </xf>
    <xf numFmtId="0" fontId="2" fillId="25" borderId="56" xfId="0" applyFont="1" applyFill="1" applyBorder="1" applyAlignment="1">
      <alignment horizontal="center"/>
    </xf>
    <xf numFmtId="0" fontId="2" fillId="25" borderId="57" xfId="0" applyFont="1" applyFill="1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3" fillId="24" borderId="50" xfId="0" applyFont="1" applyFill="1" applyBorder="1" applyAlignment="1">
      <alignment horizontal="center"/>
    </xf>
    <xf numFmtId="0" fontId="3" fillId="24" borderId="51" xfId="0" applyFont="1" applyFill="1" applyBorder="1" applyAlignment="1">
      <alignment horizontal="center"/>
    </xf>
    <xf numFmtId="0" fontId="3" fillId="24" borderId="52" xfId="0" applyFont="1" applyFill="1" applyBorder="1" applyAlignment="1">
      <alignment horizontal="center"/>
    </xf>
    <xf numFmtId="0" fontId="3" fillId="24" borderId="53" xfId="0" applyFont="1" applyFill="1" applyBorder="1" applyAlignment="1">
      <alignment horizontal="center"/>
    </xf>
    <xf numFmtId="0" fontId="3" fillId="24" borderId="31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center"/>
    </xf>
    <xf numFmtId="0" fontId="3" fillId="24" borderId="32" xfId="0" applyFont="1" applyFill="1" applyBorder="1" applyAlignment="1">
      <alignment horizontal="center"/>
    </xf>
    <xf numFmtId="0" fontId="3" fillId="24" borderId="54" xfId="0" applyFont="1" applyFill="1" applyBorder="1" applyAlignment="1">
      <alignment horizontal="center"/>
    </xf>
    <xf numFmtId="0" fontId="3" fillId="25" borderId="9" xfId="0" applyFont="1" applyFill="1" applyBorder="1" applyAlignment="1">
      <alignment horizontal="center"/>
    </xf>
    <xf numFmtId="0" fontId="3" fillId="25" borderId="25" xfId="0" applyFont="1" applyFill="1" applyBorder="1" applyAlignment="1">
      <alignment horizontal="center"/>
    </xf>
    <xf numFmtId="0" fontId="3" fillId="25" borderId="39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left" vertical="center" wrapText="1"/>
    </xf>
    <xf numFmtId="0" fontId="1" fillId="25" borderId="25" xfId="0" applyFont="1" applyFill="1" applyBorder="1" applyAlignment="1">
      <alignment horizontal="left" vertical="center"/>
    </xf>
    <xf numFmtId="0" fontId="1" fillId="25" borderId="39" xfId="0" applyFont="1" applyFill="1" applyBorder="1" applyAlignment="1">
      <alignment horizontal="left" vertical="center"/>
    </xf>
    <xf numFmtId="0" fontId="2" fillId="25" borderId="9" xfId="0" applyFont="1" applyFill="1" applyBorder="1" applyAlignment="1">
      <alignment horizontal="center" wrapText="1"/>
    </xf>
    <xf numFmtId="0" fontId="2" fillId="25" borderId="25" xfId="0" applyFont="1" applyFill="1" applyBorder="1" applyAlignment="1">
      <alignment horizontal="center" wrapText="1"/>
    </xf>
    <xf numFmtId="0" fontId="2" fillId="25" borderId="39" xfId="0" applyFont="1" applyFill="1" applyBorder="1" applyAlignment="1">
      <alignment horizontal="center" wrapText="1"/>
    </xf>
    <xf numFmtId="0" fontId="3" fillId="0" borderId="4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center" wrapText="1"/>
    </xf>
    <xf numFmtId="0" fontId="1" fillId="25" borderId="25" xfId="0" applyFont="1" applyFill="1" applyBorder="1" applyAlignment="1">
      <alignment horizontal="center" wrapText="1"/>
    </xf>
    <xf numFmtId="0" fontId="1" fillId="25" borderId="39" xfId="0" applyFont="1" applyFill="1" applyBorder="1" applyAlignment="1">
      <alignment horizontal="center" wrapText="1"/>
    </xf>
    <xf numFmtId="0" fontId="2" fillId="28" borderId="25" xfId="0" applyFont="1" applyFill="1" applyBorder="1" applyAlignment="1">
      <alignment horizontal="center" wrapText="1"/>
    </xf>
    <xf numFmtId="0" fontId="2" fillId="27" borderId="9" xfId="0" applyFont="1" applyFill="1" applyBorder="1" applyAlignment="1">
      <alignment horizontal="center" vertical="center" wrapText="1"/>
    </xf>
    <xf numFmtId="0" fontId="2" fillId="27" borderId="3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center"/>
    </xf>
    <xf numFmtId="0" fontId="1" fillId="25" borderId="25" xfId="0" applyFont="1" applyFill="1" applyBorder="1" applyAlignment="1">
      <alignment horizontal="center"/>
    </xf>
    <xf numFmtId="0" fontId="1" fillId="25" borderId="39" xfId="0" applyFont="1" applyFill="1" applyBorder="1" applyAlignment="1">
      <alignment horizontal="center"/>
    </xf>
    <xf numFmtId="0" fontId="1" fillId="25" borderId="48" xfId="0" applyFont="1" applyFill="1" applyBorder="1" applyAlignment="1">
      <alignment horizontal="center"/>
    </xf>
    <xf numFmtId="0" fontId="1" fillId="25" borderId="0" xfId="0" applyFont="1" applyFill="1" applyBorder="1" applyAlignment="1">
      <alignment horizontal="center"/>
    </xf>
    <xf numFmtId="0" fontId="1" fillId="25" borderId="49" xfId="0" applyFont="1" applyFill="1" applyBorder="1" applyAlignment="1">
      <alignment horizontal="center"/>
    </xf>
    <xf numFmtId="0" fontId="1" fillId="25" borderId="25" xfId="0" applyFont="1" applyFill="1" applyBorder="1" applyAlignment="1">
      <alignment horizontal="left" vertical="center" wrapText="1"/>
    </xf>
    <xf numFmtId="0" fontId="1" fillId="25" borderId="39" xfId="0" applyFont="1" applyFill="1" applyBorder="1" applyAlignment="1">
      <alignment horizontal="left" vertical="center" wrapText="1"/>
    </xf>
    <xf numFmtId="0" fontId="2" fillId="25" borderId="9" xfId="0" applyFont="1" applyFill="1" applyBorder="1" applyAlignment="1">
      <alignment horizontal="justify" vertical="justify" wrapText="1"/>
    </xf>
    <xf numFmtId="0" fontId="2" fillId="25" borderId="25" xfId="0" applyFont="1" applyFill="1" applyBorder="1" applyAlignment="1">
      <alignment horizontal="justify" vertical="justify" wrapText="1"/>
    </xf>
    <xf numFmtId="0" fontId="2" fillId="25" borderId="39" xfId="0" applyFont="1" applyFill="1" applyBorder="1" applyAlignment="1">
      <alignment horizontal="justify" vertical="justify" wrapText="1"/>
    </xf>
    <xf numFmtId="0" fontId="3" fillId="0" borderId="9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9" fillId="24" borderId="12" xfId="0" applyFont="1" applyFill="1" applyBorder="1" applyAlignment="1">
      <alignment horizontal="center" vertical="center" wrapText="1"/>
    </xf>
    <xf numFmtId="0" fontId="9" fillId="24" borderId="11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4" borderId="45" xfId="0" applyFont="1" applyFill="1" applyBorder="1" applyAlignment="1">
      <alignment horizontal="center" vertical="center" wrapText="1"/>
    </xf>
    <xf numFmtId="0" fontId="9" fillId="24" borderId="46" xfId="0" applyFont="1" applyFill="1" applyBorder="1" applyAlignment="1">
      <alignment horizontal="center" vertical="center" wrapText="1"/>
    </xf>
    <xf numFmtId="0" fontId="9" fillId="24" borderId="47" xfId="0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center" vertical="center" wrapText="1"/>
    </xf>
    <xf numFmtId="0" fontId="3" fillId="24" borderId="9" xfId="0" applyFont="1" applyFill="1" applyBorder="1" applyAlignment="1">
      <alignment horizontal="center" vertical="distributed"/>
    </xf>
    <xf numFmtId="0" fontId="3" fillId="24" borderId="25" xfId="0" applyFont="1" applyFill="1" applyBorder="1" applyAlignment="1">
      <alignment horizontal="center" vertical="distributed"/>
    </xf>
    <xf numFmtId="0" fontId="2" fillId="0" borderId="25" xfId="0" applyFont="1" applyFill="1" applyBorder="1" applyAlignment="1">
      <alignment horizontal="center" vertical="distributed"/>
    </xf>
    <xf numFmtId="0" fontId="2" fillId="0" borderId="39" xfId="0" applyFont="1" applyFill="1" applyBorder="1" applyAlignment="1">
      <alignment horizontal="center" vertical="distributed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vertical="center"/>
    </xf>
    <xf numFmtId="0" fontId="7" fillId="0" borderId="43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0" fillId="0" borderId="75" xfId="0" applyBorder="1" applyAlignment="1" applyProtection="1">
      <alignment horizontal="center" vertical="center" wrapText="1"/>
    </xf>
    <xf numFmtId="0" fontId="0" fillId="0" borderId="76" xfId="0" applyBorder="1" applyAlignment="1" applyProtection="1">
      <alignment horizontal="center" vertical="center" wrapText="1"/>
    </xf>
    <xf numFmtId="9" fontId="0" fillId="0" borderId="51" xfId="0" applyNumberFormat="1" applyBorder="1" applyAlignment="1" applyProtection="1">
      <alignment horizontal="center" vertical="center" wrapText="1"/>
      <protection locked="0"/>
    </xf>
    <xf numFmtId="9" fontId="0" fillId="0" borderId="77" xfId="0" applyNumberForma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/>
      <protection locked="0"/>
    </xf>
    <xf numFmtId="0" fontId="0" fillId="0" borderId="78" xfId="0" applyBorder="1" applyAlignment="1" applyProtection="1">
      <alignment horizontal="justify" vertical="center"/>
      <protection locked="0"/>
    </xf>
    <xf numFmtId="0" fontId="0" fillId="0" borderId="79" xfId="0" applyBorder="1" applyAlignment="1" applyProtection="1">
      <alignment horizontal="justify" vertical="center"/>
      <protection locked="0"/>
    </xf>
    <xf numFmtId="0" fontId="0" fillId="0" borderId="46" xfId="0" applyBorder="1" applyAlignment="1" applyProtection="1">
      <alignment horizontal="justify" vertical="center"/>
      <protection locked="0"/>
    </xf>
    <xf numFmtId="0" fontId="0" fillId="0" borderId="80" xfId="0" applyBorder="1" applyAlignment="1" applyProtection="1">
      <alignment horizontal="justify" vertical="center"/>
      <protection locked="0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25" fillId="0" borderId="84" xfId="0" applyFont="1" applyBorder="1" applyAlignment="1">
      <alignment horizontal="center"/>
    </xf>
    <xf numFmtId="0" fontId="0" fillId="0" borderId="85" xfId="0" applyBorder="1" applyAlignment="1">
      <alignment horizontal="left"/>
    </xf>
    <xf numFmtId="0" fontId="0" fillId="0" borderId="86" xfId="0" applyBorder="1" applyAlignment="1">
      <alignment horizontal="left"/>
    </xf>
    <xf numFmtId="0" fontId="0" fillId="0" borderId="87" xfId="0" applyBorder="1" applyAlignment="1">
      <alignment horizontal="left"/>
    </xf>
    <xf numFmtId="0" fontId="25" fillId="0" borderId="88" xfId="0" applyFont="1" applyBorder="1" applyAlignment="1">
      <alignment horizontal="center"/>
    </xf>
    <xf numFmtId="0" fontId="0" fillId="0" borderId="89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90" xfId="0" applyBorder="1" applyAlignment="1">
      <alignment horizontal="left"/>
    </xf>
    <xf numFmtId="0" fontId="26" fillId="0" borderId="65" xfId="0" applyFont="1" applyBorder="1" applyAlignment="1">
      <alignment horizontal="center"/>
    </xf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68" xfId="0" applyBorder="1" applyAlignment="1">
      <alignment horizontal="left"/>
    </xf>
    <xf numFmtId="0" fontId="27" fillId="0" borderId="0" xfId="0" applyFont="1" applyAlignment="1">
      <alignment horizontal="center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wrapText="1"/>
    </xf>
    <xf numFmtId="0" fontId="2" fillId="0" borderId="73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9" fontId="2" fillId="25" borderId="9" xfId="0" applyNumberFormat="1" applyFont="1" applyFill="1" applyBorder="1" applyAlignment="1">
      <alignment horizontal="center" wrapText="1"/>
    </xf>
    <xf numFmtId="0" fontId="1" fillId="25" borderId="9" xfId="0" applyFont="1" applyFill="1" applyBorder="1" applyAlignment="1">
      <alignment horizontal="center" vertical="center" wrapText="1"/>
    </xf>
    <xf numFmtId="0" fontId="1" fillId="25" borderId="25" xfId="0" applyFont="1" applyFill="1" applyBorder="1" applyAlignment="1">
      <alignment horizontal="center" vertical="center"/>
    </xf>
    <xf numFmtId="0" fontId="1" fillId="25" borderId="39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0" fontId="36" fillId="0" borderId="40" xfId="0" applyFont="1" applyFill="1" applyBorder="1" applyAlignment="1" applyProtection="1">
      <alignment horizontal="center" vertical="center"/>
    </xf>
    <xf numFmtId="0" fontId="36" fillId="0" borderId="41" xfId="0" applyFont="1" applyFill="1" applyBorder="1" applyAlignment="1" applyProtection="1">
      <alignment horizontal="center" vertical="center"/>
    </xf>
    <xf numFmtId="0" fontId="36" fillId="0" borderId="42" xfId="0" applyFont="1" applyFill="1" applyBorder="1" applyAlignment="1" applyProtection="1">
      <alignment horizontal="center" vertical="center"/>
    </xf>
    <xf numFmtId="0" fontId="37" fillId="0" borderId="15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37" fillId="0" borderId="19" xfId="0" applyFont="1" applyFill="1" applyBorder="1" applyAlignment="1" applyProtection="1">
      <alignment horizontal="center" vertical="center"/>
    </xf>
    <xf numFmtId="0" fontId="38" fillId="0" borderId="37" xfId="0" applyFont="1" applyFill="1" applyBorder="1" applyAlignment="1" applyProtection="1">
      <alignment vertical="center"/>
    </xf>
    <xf numFmtId="0" fontId="38" fillId="0" borderId="23" xfId="0" applyFont="1" applyFill="1" applyBorder="1" applyAlignment="1" applyProtection="1">
      <alignment vertical="center"/>
    </xf>
    <xf numFmtId="0" fontId="38" fillId="0" borderId="19" xfId="0" applyFont="1" applyFill="1" applyBorder="1" applyAlignment="1" applyProtection="1">
      <alignment vertical="center"/>
    </xf>
    <xf numFmtId="0" fontId="37" fillId="0" borderId="16" xfId="0" applyFont="1" applyFill="1" applyBorder="1" applyAlignment="1" applyProtection="1">
      <alignment horizontal="center" vertical="center"/>
    </xf>
    <xf numFmtId="0" fontId="37" fillId="0" borderId="26" xfId="0" applyFont="1" applyFill="1" applyBorder="1" applyAlignment="1" applyProtection="1">
      <alignment horizontal="center" vertical="center"/>
    </xf>
    <xf numFmtId="0" fontId="37" fillId="0" borderId="43" xfId="0" applyFont="1" applyFill="1" applyBorder="1" applyAlignment="1" applyProtection="1">
      <alignment horizontal="center" vertical="center"/>
    </xf>
    <xf numFmtId="0" fontId="38" fillId="0" borderId="27" xfId="0" applyFont="1" applyFill="1" applyBorder="1" applyAlignment="1" applyProtection="1">
      <alignment vertical="center"/>
    </xf>
    <xf numFmtId="0" fontId="38" fillId="0" borderId="26" xfId="0" applyFont="1" applyFill="1" applyBorder="1" applyAlignment="1" applyProtection="1">
      <alignment vertical="center"/>
    </xf>
    <xf numFmtId="0" fontId="38" fillId="0" borderId="43" xfId="0" applyFont="1" applyFill="1" applyBorder="1" applyAlignment="1" applyProtection="1">
      <alignment vertical="center"/>
    </xf>
    <xf numFmtId="0" fontId="37" fillId="0" borderId="14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/>
    </xf>
    <xf numFmtId="0" fontId="37" fillId="0" borderId="18" xfId="0" applyFont="1" applyFill="1" applyBorder="1" applyAlignment="1" applyProtection="1">
      <alignment horizontal="center" vertical="center"/>
    </xf>
    <xf numFmtId="0" fontId="38" fillId="0" borderId="44" xfId="0" applyFont="1" applyFill="1" applyBorder="1" applyAlignment="1" applyProtection="1">
      <alignment vertical="center"/>
    </xf>
    <xf numFmtId="0" fontId="38" fillId="0" borderId="17" xfId="0" applyFont="1" applyFill="1" applyBorder="1" applyAlignment="1" applyProtection="1">
      <alignment vertical="center"/>
    </xf>
    <xf numFmtId="0" fontId="38" fillId="0" borderId="18" xfId="0" applyFont="1" applyFill="1" applyBorder="1" applyAlignment="1" applyProtection="1">
      <alignment vertical="center"/>
    </xf>
    <xf numFmtId="0" fontId="9" fillId="24" borderId="12" xfId="0" applyFont="1" applyFill="1" applyBorder="1" applyAlignment="1" applyProtection="1">
      <alignment horizontal="center" vertical="center" wrapText="1"/>
    </xf>
    <xf numFmtId="0" fontId="9" fillId="24" borderId="11" xfId="0" applyFont="1" applyFill="1" applyBorder="1" applyAlignment="1" applyProtection="1">
      <alignment horizontal="center" vertical="center" wrapText="1"/>
    </xf>
    <xf numFmtId="0" fontId="9" fillId="24" borderId="13" xfId="0" applyFont="1" applyFill="1" applyBorder="1" applyAlignment="1" applyProtection="1">
      <alignment horizontal="center" vertical="center" wrapText="1"/>
    </xf>
    <xf numFmtId="0" fontId="9" fillId="24" borderId="45" xfId="0" applyFont="1" applyFill="1" applyBorder="1" applyAlignment="1" applyProtection="1">
      <alignment horizontal="center" vertical="center" wrapText="1"/>
    </xf>
    <xf numFmtId="0" fontId="9" fillId="24" borderId="46" xfId="0" applyFont="1" applyFill="1" applyBorder="1" applyAlignment="1" applyProtection="1">
      <alignment horizontal="center" vertical="center" wrapText="1"/>
    </xf>
    <xf numFmtId="0" fontId="9" fillId="24" borderId="47" xfId="0" applyFont="1" applyFill="1" applyBorder="1" applyAlignment="1" applyProtection="1">
      <alignment horizontal="center" vertical="center" wrapText="1"/>
    </xf>
    <xf numFmtId="0" fontId="3" fillId="25" borderId="0" xfId="0" applyFont="1" applyFill="1" applyAlignment="1" applyProtection="1">
      <alignment horizontal="center" vertical="center" wrapText="1"/>
    </xf>
    <xf numFmtId="0" fontId="3" fillId="24" borderId="9" xfId="33" applyFont="1" applyFill="1" applyBorder="1" applyAlignment="1" applyProtection="1">
      <alignment horizontal="center" vertical="distributed"/>
    </xf>
    <xf numFmtId="0" fontId="3" fillId="24" borderId="25" xfId="33" applyFont="1" applyFill="1" applyBorder="1" applyAlignment="1" applyProtection="1">
      <alignment horizontal="center" vertical="distributed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</xf>
    <xf numFmtId="0" fontId="2" fillId="0" borderId="9" xfId="33" applyFont="1" applyFill="1" applyBorder="1" applyAlignment="1" applyProtection="1">
      <alignment horizontal="center" vertical="distributed"/>
      <protection locked="0"/>
    </xf>
    <xf numFmtId="0" fontId="2" fillId="0" borderId="25" xfId="33" applyFont="1" applyFill="1" applyBorder="1" applyAlignment="1" applyProtection="1">
      <alignment horizontal="center" vertical="distributed"/>
      <protection locked="0"/>
    </xf>
    <xf numFmtId="0" fontId="2" fillId="0" borderId="39" xfId="33" applyFont="1" applyFill="1" applyBorder="1" applyAlignment="1" applyProtection="1">
      <alignment horizontal="center" vertical="distributed"/>
      <protection locked="0"/>
    </xf>
    <xf numFmtId="0" fontId="1" fillId="25" borderId="48" xfId="33" applyFont="1" applyFill="1" applyBorder="1" applyAlignment="1" applyProtection="1">
      <alignment horizontal="center"/>
    </xf>
    <xf numFmtId="0" fontId="1" fillId="25" borderId="0" xfId="33" applyFont="1" applyFill="1" applyBorder="1" applyAlignment="1" applyProtection="1">
      <alignment horizontal="center"/>
    </xf>
    <xf numFmtId="0" fontId="1" fillId="25" borderId="49" xfId="33" applyFont="1" applyFill="1" applyBorder="1" applyAlignment="1" applyProtection="1">
      <alignment horizontal="center"/>
    </xf>
    <xf numFmtId="0" fontId="2" fillId="25" borderId="25" xfId="33" applyFont="1" applyFill="1" applyBorder="1" applyAlignment="1" applyProtection="1">
      <alignment horizontal="center"/>
      <protection locked="0"/>
    </xf>
    <xf numFmtId="0" fontId="2" fillId="25" borderId="39" xfId="33" applyFont="1" applyFill="1" applyBorder="1" applyAlignment="1" applyProtection="1">
      <alignment horizontal="center"/>
      <protection locked="0"/>
    </xf>
    <xf numFmtId="0" fontId="3" fillId="25" borderId="12" xfId="33" applyFont="1" applyFill="1" applyBorder="1" applyAlignment="1" applyProtection="1">
      <alignment horizontal="center"/>
    </xf>
    <xf numFmtId="0" fontId="3" fillId="25" borderId="11" xfId="33" applyFont="1" applyFill="1" applyBorder="1" applyAlignment="1" applyProtection="1">
      <alignment horizontal="center"/>
    </xf>
    <xf numFmtId="0" fontId="3" fillId="25" borderId="13" xfId="33" applyFont="1" applyFill="1" applyBorder="1" applyAlignment="1" applyProtection="1">
      <alignment horizontal="center"/>
    </xf>
    <xf numFmtId="0" fontId="1" fillId="0" borderId="9" xfId="33" applyFont="1" applyFill="1" applyBorder="1" applyAlignment="1" applyProtection="1">
      <alignment horizontal="center" vertical="center"/>
    </xf>
    <xf numFmtId="0" fontId="1" fillId="0" borderId="25" xfId="33" applyFont="1" applyFill="1" applyBorder="1" applyAlignment="1" applyProtection="1">
      <alignment horizontal="center" vertical="center"/>
    </xf>
    <xf numFmtId="0" fontId="1" fillId="0" borderId="39" xfId="33" applyFont="1" applyFill="1" applyBorder="1" applyAlignment="1" applyProtection="1">
      <alignment horizontal="center" vertical="center"/>
    </xf>
    <xf numFmtId="0" fontId="3" fillId="25" borderId="9" xfId="33" applyFont="1" applyFill="1" applyBorder="1" applyAlignment="1" applyProtection="1">
      <alignment horizontal="center"/>
    </xf>
    <xf numFmtId="0" fontId="3" fillId="25" borderId="25" xfId="33" applyFont="1" applyFill="1" applyBorder="1" applyAlignment="1" applyProtection="1">
      <alignment horizontal="center"/>
    </xf>
    <xf numFmtId="0" fontId="3" fillId="25" borderId="39" xfId="33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24" borderId="9" xfId="0" applyFont="1" applyFill="1" applyBorder="1" applyAlignment="1" applyProtection="1">
      <alignment horizontal="center"/>
    </xf>
    <xf numFmtId="0" fontId="3" fillId="24" borderId="25" xfId="0" applyFont="1" applyFill="1" applyBorder="1" applyAlignment="1" applyProtection="1">
      <alignment horizontal="center"/>
    </xf>
    <xf numFmtId="0" fontId="3" fillId="24" borderId="39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39" xfId="0" applyFont="1" applyFill="1" applyBorder="1" applyAlignment="1" applyProtection="1">
      <alignment horizontal="center"/>
    </xf>
    <xf numFmtId="0" fontId="1" fillId="25" borderId="9" xfId="33" applyFont="1" applyFill="1" applyBorder="1" applyAlignment="1" applyProtection="1">
      <alignment horizontal="center" vertical="center" wrapText="1"/>
    </xf>
    <xf numFmtId="0" fontId="1" fillId="25" borderId="25" xfId="33" applyFont="1" applyFill="1" applyBorder="1" applyAlignment="1" applyProtection="1">
      <alignment horizontal="center" vertical="center"/>
    </xf>
    <xf numFmtId="0" fontId="1" fillId="25" borderId="39" xfId="33" applyFont="1" applyFill="1" applyBorder="1" applyAlignment="1" applyProtection="1">
      <alignment horizontal="center" vertical="center"/>
    </xf>
    <xf numFmtId="0" fontId="2" fillId="0" borderId="9" xfId="33" applyFont="1" applyFill="1" applyBorder="1" applyAlignment="1" applyProtection="1">
      <alignment horizontal="justify" vertical="center" wrapText="1"/>
    </xf>
    <xf numFmtId="0" fontId="1" fillId="0" borderId="25" xfId="33" applyFont="1" applyFill="1" applyBorder="1" applyAlignment="1" applyProtection="1">
      <alignment horizontal="justify" vertical="center"/>
    </xf>
    <xf numFmtId="0" fontId="1" fillId="0" borderId="39" xfId="33" applyFont="1" applyFill="1" applyBorder="1" applyAlignment="1" applyProtection="1">
      <alignment horizontal="justify" vertical="center"/>
    </xf>
    <xf numFmtId="0" fontId="3" fillId="25" borderId="9" xfId="0" applyFont="1" applyFill="1" applyBorder="1" applyAlignment="1" applyProtection="1">
      <alignment horizontal="center"/>
    </xf>
    <xf numFmtId="0" fontId="3" fillId="25" borderId="25" xfId="0" applyFont="1" applyFill="1" applyBorder="1" applyAlignment="1" applyProtection="1">
      <alignment horizontal="center"/>
    </xf>
    <xf numFmtId="0" fontId="3" fillId="25" borderId="39" xfId="0" applyFont="1" applyFill="1" applyBorder="1" applyAlignment="1" applyProtection="1">
      <alignment horizontal="center"/>
    </xf>
    <xf numFmtId="9" fontId="2" fillId="25" borderId="9" xfId="0" applyNumberFormat="1" applyFont="1" applyFill="1" applyBorder="1" applyAlignment="1" applyProtection="1">
      <alignment horizontal="center" wrapText="1"/>
    </xf>
    <xf numFmtId="0" fontId="2" fillId="25" borderId="25" xfId="0" applyFont="1" applyFill="1" applyBorder="1" applyAlignment="1" applyProtection="1">
      <alignment horizontal="center" wrapText="1"/>
    </xf>
    <xf numFmtId="0" fontId="2" fillId="25" borderId="39" xfId="0" applyFont="1" applyFill="1" applyBorder="1" applyAlignment="1" applyProtection="1">
      <alignment horizontal="center" wrapText="1"/>
    </xf>
    <xf numFmtId="0" fontId="3" fillId="0" borderId="4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49" xfId="0" applyFont="1" applyFill="1" applyBorder="1" applyAlignment="1" applyProtection="1">
      <alignment horizontal="center"/>
    </xf>
    <xf numFmtId="0" fontId="2" fillId="25" borderId="9" xfId="0" applyFont="1" applyFill="1" applyBorder="1" applyAlignment="1" applyProtection="1">
      <alignment horizontal="center" wrapText="1"/>
    </xf>
    <xf numFmtId="0" fontId="2" fillId="28" borderId="25" xfId="0" applyFont="1" applyFill="1" applyBorder="1" applyAlignment="1" applyProtection="1">
      <alignment horizontal="center" wrapText="1"/>
    </xf>
    <xf numFmtId="0" fontId="2" fillId="27" borderId="9" xfId="0" applyFont="1" applyFill="1" applyBorder="1" applyAlignment="1" applyProtection="1">
      <alignment horizontal="center" vertical="center" wrapText="1"/>
    </xf>
    <xf numFmtId="0" fontId="2" fillId="27" borderId="39" xfId="0" applyFont="1" applyFill="1" applyBorder="1" applyAlignment="1" applyProtection="1">
      <alignment horizontal="center" vertical="center" wrapText="1"/>
    </xf>
    <xf numFmtId="0" fontId="3" fillId="0" borderId="12" xfId="33" applyFont="1" applyFill="1" applyBorder="1" applyAlignment="1" applyProtection="1">
      <alignment horizontal="center"/>
    </xf>
    <xf numFmtId="0" fontId="3" fillId="0" borderId="11" xfId="33" applyFont="1" applyFill="1" applyBorder="1" applyAlignment="1" applyProtection="1">
      <alignment horizontal="center"/>
    </xf>
    <xf numFmtId="0" fontId="3" fillId="0" borderId="13" xfId="33" applyFont="1" applyFill="1" applyBorder="1" applyAlignment="1" applyProtection="1">
      <alignment horizontal="center"/>
    </xf>
    <xf numFmtId="0" fontId="2" fillId="25" borderId="9" xfId="33" applyFont="1" applyFill="1" applyBorder="1" applyAlignment="1" applyProtection="1">
      <alignment horizontal="center"/>
    </xf>
    <xf numFmtId="0" fontId="2" fillId="25" borderId="25" xfId="33" applyFont="1" applyFill="1" applyBorder="1" applyAlignment="1" applyProtection="1">
      <alignment horizontal="center"/>
    </xf>
    <xf numFmtId="0" fontId="2" fillId="25" borderId="39" xfId="33" applyFont="1" applyFill="1" applyBorder="1" applyAlignment="1" applyProtection="1">
      <alignment horizontal="center"/>
    </xf>
    <xf numFmtId="0" fontId="2" fillId="25" borderId="9" xfId="33" applyFont="1" applyFill="1" applyBorder="1" applyAlignment="1" applyProtection="1">
      <alignment horizontal="center" wrapText="1"/>
    </xf>
    <xf numFmtId="0" fontId="2" fillId="25" borderId="25" xfId="33" applyFont="1" applyFill="1" applyBorder="1" applyAlignment="1" applyProtection="1">
      <alignment horizontal="center" wrapText="1"/>
    </xf>
    <xf numFmtId="0" fontId="2" fillId="25" borderId="39" xfId="33" applyFont="1" applyFill="1" applyBorder="1" applyAlignment="1" applyProtection="1">
      <alignment horizontal="center" wrapText="1"/>
    </xf>
    <xf numFmtId="0" fontId="3" fillId="24" borderId="50" xfId="0" applyFont="1" applyFill="1" applyBorder="1" applyAlignment="1" applyProtection="1">
      <alignment horizontal="center"/>
    </xf>
    <xf numFmtId="0" fontId="3" fillId="24" borderId="51" xfId="0" applyFont="1" applyFill="1" applyBorder="1" applyAlignment="1" applyProtection="1">
      <alignment horizontal="center"/>
    </xf>
    <xf numFmtId="0" fontId="3" fillId="24" borderId="52" xfId="0" applyFont="1" applyFill="1" applyBorder="1" applyAlignment="1" applyProtection="1">
      <alignment horizontal="center"/>
    </xf>
    <xf numFmtId="0" fontId="3" fillId="24" borderId="53" xfId="0" applyFont="1" applyFill="1" applyBorder="1" applyAlignment="1" applyProtection="1">
      <alignment horizontal="center"/>
    </xf>
    <xf numFmtId="0" fontId="1" fillId="25" borderId="33" xfId="0" applyFont="1" applyFill="1" applyBorder="1" applyAlignment="1" applyProtection="1">
      <alignment horizontal="center" vertical="center"/>
    </xf>
    <xf numFmtId="0" fontId="1" fillId="25" borderId="55" xfId="0" applyFont="1" applyFill="1" applyBorder="1" applyAlignment="1" applyProtection="1">
      <alignment horizontal="center" vertical="center"/>
    </xf>
    <xf numFmtId="0" fontId="1" fillId="25" borderId="56" xfId="0" applyFont="1" applyFill="1" applyBorder="1" applyAlignment="1" applyProtection="1">
      <alignment horizontal="center" vertical="center"/>
    </xf>
    <xf numFmtId="0" fontId="1" fillId="25" borderId="26" xfId="0" applyFont="1" applyFill="1" applyBorder="1" applyAlignment="1" applyProtection="1">
      <alignment horizontal="center" vertical="center"/>
    </xf>
    <xf numFmtId="0" fontId="1" fillId="25" borderId="26" xfId="0" applyFont="1" applyFill="1" applyBorder="1" applyAlignment="1" applyProtection="1">
      <alignment horizontal="center" vertical="center" wrapText="1"/>
    </xf>
    <xf numFmtId="0" fontId="1" fillId="25" borderId="43" xfId="0" applyFont="1" applyFill="1" applyBorder="1" applyAlignment="1" applyProtection="1">
      <alignment horizontal="center" vertical="center" wrapText="1"/>
    </xf>
    <xf numFmtId="0" fontId="2" fillId="25" borderId="26" xfId="0" applyFont="1" applyFill="1" applyBorder="1" applyAlignment="1" applyProtection="1">
      <alignment horizontal="center"/>
    </xf>
    <xf numFmtId="0" fontId="2" fillId="25" borderId="43" xfId="0" applyFont="1" applyFill="1" applyBorder="1" applyAlignment="1" applyProtection="1">
      <alignment horizontal="center"/>
    </xf>
    <xf numFmtId="0" fontId="2" fillId="29" borderId="12" xfId="33" applyFont="1" applyFill="1" applyBorder="1" applyAlignment="1" applyProtection="1">
      <alignment horizontal="left" vertical="top" wrapText="1"/>
    </xf>
    <xf numFmtId="0" fontId="2" fillId="29" borderId="11" xfId="33" applyFont="1" applyFill="1" applyBorder="1" applyAlignment="1" applyProtection="1">
      <alignment horizontal="left" vertical="top" wrapText="1"/>
    </xf>
    <xf numFmtId="0" fontId="2" fillId="29" borderId="13" xfId="33" applyFont="1" applyFill="1" applyBorder="1" applyAlignment="1" applyProtection="1">
      <alignment horizontal="left" vertical="top" wrapText="1"/>
    </xf>
    <xf numFmtId="0" fontId="3" fillId="24" borderId="63" xfId="0" applyFont="1" applyFill="1" applyBorder="1" applyAlignment="1" applyProtection="1">
      <alignment horizontal="left" vertical="center" wrapText="1"/>
    </xf>
    <xf numFmtId="0" fontId="3" fillId="24" borderId="94" xfId="0" applyFont="1" applyFill="1" applyBorder="1" applyAlignment="1" applyProtection="1">
      <alignment horizontal="left" vertical="center" wrapText="1"/>
    </xf>
    <xf numFmtId="0" fontId="3" fillId="24" borderId="64" xfId="0" applyFont="1" applyFill="1" applyBorder="1" applyAlignment="1" applyProtection="1">
      <alignment horizontal="left" vertical="center" wrapText="1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11" xfId="0" applyFont="1" applyFill="1" applyBorder="1" applyAlignment="1" applyProtection="1">
      <alignment horizontal="center" vertical="center"/>
    </xf>
    <xf numFmtId="0" fontId="31" fillId="25" borderId="13" xfId="0" applyFont="1" applyFill="1" applyBorder="1" applyAlignment="1" applyProtection="1">
      <alignment horizontal="center" vertical="center"/>
    </xf>
    <xf numFmtId="0" fontId="31" fillId="25" borderId="48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25" borderId="49" xfId="0" applyFont="1" applyFill="1" applyBorder="1" applyAlignment="1" applyProtection="1">
      <alignment horizontal="center" vertical="center"/>
    </xf>
    <xf numFmtId="0" fontId="31" fillId="25" borderId="45" xfId="0" applyFont="1" applyFill="1" applyBorder="1" applyAlignment="1" applyProtection="1">
      <alignment horizontal="center" vertical="center"/>
    </xf>
    <xf numFmtId="0" fontId="31" fillId="25" borderId="46" xfId="0" applyFont="1" applyFill="1" applyBorder="1" applyAlignment="1" applyProtection="1">
      <alignment horizontal="center" vertical="center"/>
    </xf>
    <xf numFmtId="0" fontId="31" fillId="25" borderId="47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3" fillId="25" borderId="17" xfId="0" applyFont="1" applyFill="1" applyBorder="1" applyAlignment="1" applyProtection="1">
      <alignment horizontal="center"/>
    </xf>
    <xf numFmtId="0" fontId="3" fillId="25" borderId="18" xfId="0" applyFont="1" applyFill="1" applyBorder="1" applyAlignment="1" applyProtection="1">
      <alignment horizontal="center"/>
    </xf>
    <xf numFmtId="0" fontId="3" fillId="24" borderId="63" xfId="33" applyFont="1" applyFill="1" applyBorder="1" applyAlignment="1" applyProtection="1">
      <alignment horizontal="left" vertical="center" wrapText="1"/>
    </xf>
    <xf numFmtId="0" fontId="3" fillId="24" borderId="64" xfId="33" applyFont="1" applyFill="1" applyBorder="1" applyAlignment="1" applyProtection="1">
      <alignment horizontal="left" vertical="center" wrapText="1"/>
    </xf>
    <xf numFmtId="0" fontId="2" fillId="25" borderId="9" xfId="33" applyFont="1" applyFill="1" applyBorder="1" applyAlignment="1" applyProtection="1">
      <alignment horizontal="center" vertical="center"/>
    </xf>
    <xf numFmtId="0" fontId="2" fillId="25" borderId="25" xfId="33" applyFont="1" applyFill="1" applyBorder="1" applyAlignment="1" applyProtection="1">
      <alignment horizontal="center" vertical="center"/>
    </xf>
    <xf numFmtId="0" fontId="2" fillId="25" borderId="39" xfId="33" applyFont="1" applyFill="1" applyBorder="1" applyAlignment="1" applyProtection="1">
      <alignment horizontal="center" vertical="center"/>
    </xf>
    <xf numFmtId="0" fontId="2" fillId="0" borderId="25" xfId="33" applyFont="1" applyFill="1" applyBorder="1" applyAlignment="1" applyProtection="1">
      <alignment horizontal="center" vertical="center" wrapText="1"/>
    </xf>
    <xf numFmtId="0" fontId="2" fillId="0" borderId="39" xfId="33" applyFont="1" applyFill="1" applyBorder="1" applyAlignment="1" applyProtection="1">
      <alignment horizontal="center" vertical="center" wrapText="1"/>
    </xf>
    <xf numFmtId="0" fontId="1" fillId="0" borderId="48" xfId="33" applyFont="1" applyFill="1" applyBorder="1" applyAlignment="1" applyProtection="1">
      <alignment horizontal="justify" vertical="top" wrapText="1"/>
      <protection locked="0"/>
    </xf>
    <xf numFmtId="0" fontId="2" fillId="0" borderId="0" xfId="33" applyFont="1" applyFill="1" applyBorder="1" applyAlignment="1" applyProtection="1">
      <alignment horizontal="justify" vertical="top" wrapText="1"/>
      <protection locked="0"/>
    </xf>
    <xf numFmtId="0" fontId="2" fillId="0" borderId="49" xfId="33" applyFont="1" applyFill="1" applyBorder="1" applyAlignment="1" applyProtection="1">
      <alignment horizontal="justify" vertical="top" wrapText="1"/>
      <protection locked="0"/>
    </xf>
    <xf numFmtId="0" fontId="2" fillId="29" borderId="91" xfId="33" applyFont="1" applyFill="1" applyBorder="1" applyAlignment="1" applyProtection="1">
      <alignment horizontal="left" vertical="top" wrapText="1"/>
    </xf>
    <xf numFmtId="0" fontId="2" fillId="29" borderId="92" xfId="33" applyFont="1" applyFill="1" applyBorder="1" applyAlignment="1" applyProtection="1">
      <alignment horizontal="left" vertical="top" wrapText="1"/>
    </xf>
    <xf numFmtId="0" fontId="2" fillId="29" borderId="93" xfId="33" applyFont="1" applyFill="1" applyBorder="1" applyAlignment="1" applyProtection="1">
      <alignment horizontal="left" vertical="top" wrapText="1"/>
    </xf>
    <xf numFmtId="0" fontId="1" fillId="0" borderId="48" xfId="33" applyFont="1" applyFill="1" applyBorder="1" applyAlignment="1" applyProtection="1">
      <alignment horizontal="justify" vertical="center" wrapText="1"/>
      <protection locked="0"/>
    </xf>
    <xf numFmtId="0" fontId="2" fillId="0" borderId="0" xfId="33" applyFont="1" applyFill="1" applyBorder="1" applyAlignment="1" applyProtection="1">
      <alignment horizontal="justify" vertical="center" wrapText="1"/>
      <protection locked="0"/>
    </xf>
    <xf numFmtId="0" fontId="2" fillId="0" borderId="49" xfId="33" applyFont="1" applyFill="1" applyBorder="1" applyAlignment="1" applyProtection="1">
      <alignment horizontal="justify" vertical="center" wrapText="1"/>
      <protection locked="0"/>
    </xf>
    <xf numFmtId="0" fontId="59" fillId="31" borderId="26" xfId="0" applyFont="1" applyFill="1" applyBorder="1" applyAlignment="1" applyProtection="1">
      <alignment horizontal="center" vertical="center" wrapText="1"/>
    </xf>
    <xf numFmtId="0" fontId="41" fillId="0" borderId="26" xfId="0" applyFont="1" applyFill="1" applyBorder="1" applyAlignment="1" applyProtection="1">
      <alignment horizontal="left" vertical="top" wrapText="1"/>
      <protection locked="0"/>
    </xf>
    <xf numFmtId="0" fontId="65" fillId="31" borderId="26" xfId="0" applyFont="1" applyFill="1" applyBorder="1" applyAlignment="1" applyProtection="1">
      <alignment horizontal="center" vertical="center" wrapText="1"/>
    </xf>
    <xf numFmtId="9" fontId="1" fillId="0" borderId="26" xfId="35" applyFont="1" applyFill="1" applyBorder="1" applyAlignment="1" applyProtection="1">
      <alignment horizontal="center" vertical="center" wrapText="1"/>
    </xf>
    <xf numFmtId="9" fontId="1" fillId="25" borderId="26" xfId="35" applyFont="1" applyFill="1" applyBorder="1" applyAlignment="1" applyProtection="1">
      <alignment horizontal="center" vertical="center" wrapText="1"/>
    </xf>
    <xf numFmtId="0" fontId="25" fillId="0" borderId="58" xfId="0" applyFont="1" applyBorder="1" applyAlignment="1" applyProtection="1">
      <alignment horizontal="center" vertical="center"/>
    </xf>
    <xf numFmtId="0" fontId="25" fillId="0" borderId="59" xfId="0" applyFont="1" applyBorder="1" applyAlignment="1" applyProtection="1">
      <alignment horizontal="center" vertical="center"/>
    </xf>
    <xf numFmtId="0" fontId="25" fillId="0" borderId="27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27" fillId="29" borderId="0" xfId="0" applyFont="1" applyFill="1" applyAlignment="1" applyProtection="1">
      <alignment horizontal="center" vertical="center"/>
    </xf>
    <xf numFmtId="0" fontId="64" fillId="31" borderId="26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 wrapText="1"/>
    </xf>
    <xf numFmtId="10" fontId="2" fillId="0" borderId="26" xfId="0" applyNumberFormat="1" applyFont="1" applyFill="1" applyBorder="1" applyAlignment="1" applyProtection="1">
      <alignment horizontal="center" vertical="center" wrapText="1"/>
    </xf>
    <xf numFmtId="165" fontId="2" fillId="0" borderId="26" xfId="35" applyNumberFormat="1" applyFont="1" applyFill="1" applyBorder="1" applyAlignment="1" applyProtection="1">
      <alignment horizontal="center" vertical="center"/>
    </xf>
    <xf numFmtId="0" fontId="1" fillId="0" borderId="45" xfId="33" applyFont="1" applyFill="1" applyBorder="1" applyAlignment="1" applyProtection="1">
      <alignment horizontal="justify" vertical="center" wrapText="1"/>
      <protection locked="0"/>
    </xf>
    <xf numFmtId="0" fontId="2" fillId="0" borderId="46" xfId="33" applyFont="1" applyFill="1" applyBorder="1" applyAlignment="1" applyProtection="1">
      <alignment horizontal="justify" vertical="center" wrapText="1"/>
      <protection locked="0"/>
    </xf>
    <xf numFmtId="0" fontId="2" fillId="0" borderId="47" xfId="33" applyFont="1" applyFill="1" applyBorder="1" applyAlignment="1" applyProtection="1">
      <alignment horizontal="justify" vertical="center" wrapText="1"/>
      <protection locked="0"/>
    </xf>
    <xf numFmtId="0" fontId="2" fillId="0" borderId="25" xfId="33" applyFont="1" applyFill="1" applyBorder="1" applyAlignment="1" applyProtection="1">
      <alignment horizontal="center" vertical="center" wrapText="1"/>
      <protection locked="0"/>
    </xf>
    <xf numFmtId="0" fontId="2" fillId="0" borderId="39" xfId="33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3" fillId="24" borderId="63" xfId="0" applyFont="1" applyFill="1" applyBorder="1" applyAlignment="1" applyProtection="1">
      <alignment horizontal="left" vertical="center" wrapText="1"/>
      <protection locked="0"/>
    </xf>
    <xf numFmtId="0" fontId="3" fillId="24" borderId="94" xfId="0" applyFont="1" applyFill="1" applyBorder="1" applyAlignment="1" applyProtection="1">
      <alignment horizontal="left" vertical="center" wrapText="1"/>
      <protection locked="0"/>
    </xf>
    <xf numFmtId="0" fontId="3" fillId="24" borderId="64" xfId="0" applyFont="1" applyFill="1" applyBorder="1" applyAlignment="1" applyProtection="1">
      <alignment horizontal="left" vertical="center" wrapText="1"/>
      <protection locked="0"/>
    </xf>
    <xf numFmtId="0" fontId="2" fillId="29" borderId="12" xfId="33" applyFont="1" applyFill="1" applyBorder="1" applyAlignment="1" applyProtection="1">
      <alignment horizontal="left" vertical="top" wrapText="1"/>
      <protection locked="0"/>
    </xf>
    <xf numFmtId="0" fontId="2" fillId="29" borderId="11" xfId="33" applyFont="1" applyFill="1" applyBorder="1" applyAlignment="1" applyProtection="1">
      <alignment horizontal="left" vertical="top" wrapText="1"/>
      <protection locked="0"/>
    </xf>
    <xf numFmtId="0" fontId="2" fillId="29" borderId="13" xfId="33" applyFont="1" applyFill="1" applyBorder="1" applyAlignment="1" applyProtection="1">
      <alignment horizontal="left" vertical="top" wrapText="1"/>
      <protection locked="0"/>
    </xf>
    <xf numFmtId="0" fontId="2" fillId="29" borderId="91" xfId="33" applyFont="1" applyFill="1" applyBorder="1" applyAlignment="1" applyProtection="1">
      <alignment horizontal="left" vertical="top" wrapText="1"/>
      <protection locked="0"/>
    </xf>
    <xf numFmtId="0" fontId="2" fillId="29" borderId="92" xfId="33" applyFont="1" applyFill="1" applyBorder="1" applyAlignment="1" applyProtection="1">
      <alignment horizontal="left" vertical="top" wrapText="1"/>
      <protection locked="0"/>
    </xf>
    <xf numFmtId="0" fontId="2" fillId="29" borderId="93" xfId="33" applyFont="1" applyFill="1" applyBorder="1" applyAlignment="1" applyProtection="1">
      <alignment horizontal="left" vertical="top" wrapText="1"/>
      <protection locked="0"/>
    </xf>
    <xf numFmtId="0" fontId="1" fillId="25" borderId="24" xfId="0" applyFont="1" applyFill="1" applyBorder="1" applyAlignment="1">
      <alignment horizontal="center" vertical="center" wrapText="1"/>
    </xf>
    <xf numFmtId="0" fontId="1" fillId="25" borderId="95" xfId="0" applyFont="1" applyFill="1" applyBorder="1" applyAlignment="1">
      <alignment horizontal="center" vertical="center" wrapText="1"/>
    </xf>
    <xf numFmtId="0" fontId="1" fillId="25" borderId="37" xfId="0" applyFont="1" applyFill="1" applyBorder="1" applyAlignment="1">
      <alignment horizontal="center" vertical="center" wrapText="1"/>
    </xf>
    <xf numFmtId="0" fontId="1" fillId="25" borderId="24" xfId="0" applyFont="1" applyFill="1" applyBorder="1" applyAlignment="1">
      <alignment horizontal="center" vertical="center"/>
    </xf>
    <xf numFmtId="0" fontId="1" fillId="25" borderId="95" xfId="0" applyFont="1" applyFill="1" applyBorder="1" applyAlignment="1">
      <alignment horizontal="center" vertical="center"/>
    </xf>
    <xf numFmtId="0" fontId="1" fillId="25" borderId="37" xfId="0" applyFont="1" applyFill="1" applyBorder="1" applyAlignment="1">
      <alignment horizontal="center" vertical="center"/>
    </xf>
    <xf numFmtId="0" fontId="1" fillId="25" borderId="96" xfId="0" applyFont="1" applyFill="1" applyBorder="1" applyAlignment="1">
      <alignment horizontal="center" vertical="center" wrapText="1"/>
    </xf>
    <xf numFmtId="0" fontId="1" fillId="25" borderId="58" xfId="0" applyFont="1" applyFill="1" applyBorder="1" applyAlignment="1">
      <alignment horizontal="center" vertical="center" wrapText="1"/>
    </xf>
    <xf numFmtId="0" fontId="1" fillId="25" borderId="59" xfId="0" applyFont="1" applyFill="1" applyBorder="1" applyAlignment="1">
      <alignment horizontal="center" vertical="center" wrapText="1"/>
    </xf>
    <xf numFmtId="0" fontId="1" fillId="25" borderId="27" xfId="0" applyFont="1" applyFill="1" applyBorder="1" applyAlignment="1">
      <alignment horizontal="center" vertical="center" wrapText="1"/>
    </xf>
    <xf numFmtId="0" fontId="1" fillId="25" borderId="58" xfId="0" applyFont="1" applyFill="1" applyBorder="1" applyAlignment="1">
      <alignment horizontal="center" vertical="center"/>
    </xf>
    <xf numFmtId="0" fontId="1" fillId="25" borderId="59" xfId="0" applyFont="1" applyFill="1" applyBorder="1" applyAlignment="1">
      <alignment horizontal="center" vertical="center"/>
    </xf>
    <xf numFmtId="0" fontId="1" fillId="25" borderId="27" xfId="0" applyFont="1" applyFill="1" applyBorder="1" applyAlignment="1">
      <alignment horizontal="center" vertical="center"/>
    </xf>
    <xf numFmtId="0" fontId="1" fillId="25" borderId="60" xfId="0" applyFont="1" applyFill="1" applyBorder="1" applyAlignment="1">
      <alignment horizontal="center" vertical="center" wrapText="1"/>
    </xf>
    <xf numFmtId="0" fontId="27" fillId="29" borderId="0" xfId="0" applyFont="1" applyFill="1" applyAlignment="1" applyProtection="1">
      <alignment horizontal="center"/>
    </xf>
    <xf numFmtId="0" fontId="1" fillId="0" borderId="97" xfId="0" applyFont="1" applyFill="1" applyBorder="1" applyAlignment="1" applyProtection="1">
      <alignment horizontal="left" vertical="top" wrapText="1"/>
      <protection locked="0"/>
    </xf>
    <xf numFmtId="0" fontId="1" fillId="0" borderId="92" xfId="0" applyFont="1" applyFill="1" applyBorder="1" applyAlignment="1" applyProtection="1">
      <alignment horizontal="left" vertical="top" wrapText="1"/>
      <protection locked="0"/>
    </xf>
    <xf numFmtId="0" fontId="1" fillId="0" borderId="98" xfId="0" applyFont="1" applyFill="1" applyBorder="1" applyAlignment="1" applyProtection="1">
      <alignment horizontal="left" vertical="top" wrapText="1"/>
      <protection locked="0"/>
    </xf>
    <xf numFmtId="0" fontId="1" fillId="0" borderId="33" xfId="0" applyFont="1" applyFill="1" applyBorder="1" applyAlignment="1" applyProtection="1">
      <alignment horizontal="left" vertical="top" wrapText="1"/>
      <protection locked="0"/>
    </xf>
    <xf numFmtId="0" fontId="1" fillId="0" borderId="55" xfId="0" applyFont="1" applyFill="1" applyBorder="1" applyAlignment="1" applyProtection="1">
      <alignment horizontal="left" vertical="top" wrapText="1"/>
      <protection locked="0"/>
    </xf>
    <xf numFmtId="0" fontId="1" fillId="0" borderId="56" xfId="0" applyFont="1" applyFill="1" applyBorder="1" applyAlignment="1" applyProtection="1">
      <alignment horizontal="left" vertical="top" wrapText="1"/>
      <protection locked="0"/>
    </xf>
    <xf numFmtId="10" fontId="2" fillId="29" borderId="26" xfId="0" applyNumberFormat="1" applyFont="1" applyFill="1" applyBorder="1" applyAlignment="1" applyProtection="1">
      <alignment horizontal="center" vertical="center" wrapText="1"/>
    </xf>
    <xf numFmtId="0" fontId="1" fillId="0" borderId="48" xfId="33" applyFont="1" applyFill="1" applyBorder="1" applyAlignment="1" applyProtection="1">
      <alignment horizontal="left" vertical="top" wrapText="1"/>
      <protection locked="0"/>
    </xf>
    <xf numFmtId="0" fontId="2" fillId="0" borderId="0" xfId="33" applyFont="1" applyFill="1" applyBorder="1" applyAlignment="1" applyProtection="1">
      <alignment horizontal="left" vertical="top" wrapText="1"/>
      <protection locked="0"/>
    </xf>
    <xf numFmtId="0" fontId="2" fillId="0" borderId="49" xfId="33" applyFont="1" applyFill="1" applyBorder="1" applyAlignment="1" applyProtection="1">
      <alignment horizontal="left" vertical="top" wrapText="1"/>
      <protection locked="0"/>
    </xf>
    <xf numFmtId="0" fontId="1" fillId="25" borderId="33" xfId="33" applyFont="1" applyFill="1" applyBorder="1" applyAlignment="1">
      <alignment horizontal="center" vertical="center"/>
    </xf>
    <xf numFmtId="0" fontId="1" fillId="25" borderId="55" xfId="33" applyFont="1" applyFill="1" applyBorder="1" applyAlignment="1">
      <alignment horizontal="center" vertical="center"/>
    </xf>
    <xf numFmtId="0" fontId="1" fillId="25" borderId="57" xfId="33" applyFont="1" applyFill="1" applyBorder="1" applyAlignment="1">
      <alignment horizontal="center" vertical="center"/>
    </xf>
    <xf numFmtId="0" fontId="1" fillId="25" borderId="33" xfId="0" applyFont="1" applyFill="1" applyBorder="1" applyAlignment="1">
      <alignment horizontal="center" vertical="center"/>
    </xf>
    <xf numFmtId="0" fontId="1" fillId="25" borderId="55" xfId="0" applyFont="1" applyFill="1" applyBorder="1" applyAlignment="1">
      <alignment horizontal="center" vertical="center"/>
    </xf>
    <xf numFmtId="0" fontId="1" fillId="25" borderId="56" xfId="0" applyFont="1" applyFill="1" applyBorder="1" applyAlignment="1">
      <alignment horizontal="center" vertical="center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justify" vertical="center" wrapText="1"/>
      <protection locked="0"/>
    </xf>
    <xf numFmtId="0" fontId="40" fillId="0" borderId="26" xfId="0" applyFont="1" applyFill="1" applyBorder="1" applyAlignment="1" applyProtection="1">
      <alignment horizontal="left" vertical="top" wrapText="1"/>
      <protection locked="0"/>
    </xf>
    <xf numFmtId="0" fontId="38" fillId="0" borderId="58" xfId="0" applyFont="1" applyFill="1" applyBorder="1" applyAlignment="1" applyProtection="1">
      <alignment horizontal="left" vertical="center"/>
    </xf>
    <xf numFmtId="0" fontId="38" fillId="0" borderId="27" xfId="0" applyFont="1" applyFill="1" applyBorder="1" applyAlignment="1" applyProtection="1">
      <alignment horizontal="left" vertical="center"/>
    </xf>
    <xf numFmtId="0" fontId="65" fillId="31" borderId="99" xfId="0" applyFont="1" applyFill="1" applyBorder="1" applyAlignment="1" applyProtection="1">
      <alignment horizontal="center" vertical="center" wrapText="1"/>
    </xf>
    <xf numFmtId="0" fontId="65" fillId="31" borderId="34" xfId="0" applyFont="1" applyFill="1" applyBorder="1" applyAlignment="1" applyProtection="1">
      <alignment horizontal="center" vertical="center" wrapText="1"/>
    </xf>
    <xf numFmtId="0" fontId="2" fillId="25" borderId="9" xfId="33" applyFont="1" applyFill="1" applyBorder="1" applyAlignment="1" applyProtection="1">
      <alignment horizontal="center" vertical="center"/>
      <protection locked="0"/>
    </xf>
    <xf numFmtId="0" fontId="2" fillId="25" borderId="25" xfId="33" applyFont="1" applyFill="1" applyBorder="1" applyAlignment="1" applyProtection="1">
      <alignment horizontal="center" vertical="center"/>
      <protection locked="0"/>
    </xf>
    <xf numFmtId="0" fontId="2" fillId="25" borderId="39" xfId="33" applyFont="1" applyFill="1" applyBorder="1" applyAlignment="1" applyProtection="1">
      <alignment horizontal="center" vertical="center"/>
      <protection locked="0"/>
    </xf>
    <xf numFmtId="0" fontId="1" fillId="25" borderId="33" xfId="0" applyFont="1" applyFill="1" applyBorder="1" applyAlignment="1">
      <alignment horizontal="center" vertical="center" wrapText="1"/>
    </xf>
    <xf numFmtId="0" fontId="1" fillId="25" borderId="55" xfId="0" applyFont="1" applyFill="1" applyBorder="1" applyAlignment="1">
      <alignment horizontal="center" vertical="center" wrapText="1"/>
    </xf>
    <xf numFmtId="0" fontId="1" fillId="25" borderId="57" xfId="0" applyFont="1" applyFill="1" applyBorder="1" applyAlignment="1">
      <alignment horizontal="center" vertical="center" wrapText="1"/>
    </xf>
    <xf numFmtId="10" fontId="2" fillId="29" borderId="28" xfId="0" applyNumberFormat="1" applyFont="1" applyFill="1" applyBorder="1" applyAlignment="1" applyProtection="1">
      <alignment horizontal="center" vertical="center" wrapText="1"/>
    </xf>
    <xf numFmtId="10" fontId="2" fillId="29" borderId="17" xfId="0" applyNumberFormat="1" applyFont="1" applyFill="1" applyBorder="1" applyAlignment="1" applyProtection="1">
      <alignment horizontal="center" vertical="center" wrapText="1"/>
    </xf>
    <xf numFmtId="0" fontId="65" fillId="31" borderId="23" xfId="0" applyFont="1" applyFill="1" applyBorder="1" applyAlignment="1" applyProtection="1">
      <alignment horizontal="center" vertical="center" wrapText="1"/>
    </xf>
    <xf numFmtId="0" fontId="65" fillId="31" borderId="17" xfId="0" applyFont="1" applyFill="1" applyBorder="1" applyAlignment="1" applyProtection="1">
      <alignment horizontal="center" vertical="center" wrapText="1"/>
    </xf>
    <xf numFmtId="10" fontId="2" fillId="29" borderId="34" xfId="0" applyNumberFormat="1" applyFont="1" applyFill="1" applyBorder="1" applyAlignment="1" applyProtection="1">
      <alignment horizontal="center" vertical="center" wrapText="1"/>
    </xf>
    <xf numFmtId="10" fontId="2" fillId="29" borderId="77" xfId="0" applyNumberFormat="1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65" fillId="31" borderId="50" xfId="0" applyFont="1" applyFill="1" applyBorder="1" applyAlignment="1" applyProtection="1">
      <alignment horizontal="center" vertical="center" wrapText="1"/>
    </xf>
    <xf numFmtId="0" fontId="65" fillId="31" borderId="100" xfId="0" applyFont="1" applyFill="1" applyBorder="1" applyAlignment="1" applyProtection="1">
      <alignment horizontal="center" vertical="center" wrapText="1"/>
    </xf>
    <xf numFmtId="0" fontId="65" fillId="31" borderId="19" xfId="0" applyFont="1" applyFill="1" applyBorder="1" applyAlignment="1" applyProtection="1">
      <alignment horizontal="center" vertical="center" wrapText="1"/>
    </xf>
    <xf numFmtId="0" fontId="65" fillId="31" borderId="18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justify" vertical="top" wrapText="1"/>
      <protection locked="0"/>
    </xf>
    <xf numFmtId="0" fontId="1" fillId="0" borderId="101" xfId="0" applyFont="1" applyFill="1" applyBorder="1" applyAlignment="1" applyProtection="1">
      <alignment horizontal="justify" vertical="top" wrapText="1"/>
      <protection locked="0"/>
    </xf>
    <xf numFmtId="0" fontId="1" fillId="0" borderId="17" xfId="0" applyFont="1" applyFill="1" applyBorder="1" applyAlignment="1" applyProtection="1">
      <alignment horizontal="justify" vertical="top" wrapText="1"/>
      <protection locked="0"/>
    </xf>
    <xf numFmtId="0" fontId="1" fillId="0" borderId="18" xfId="0" applyFont="1" applyFill="1" applyBorder="1" applyAlignment="1" applyProtection="1">
      <alignment horizontal="justify" vertical="top" wrapText="1"/>
      <protection locked="0"/>
    </xf>
    <xf numFmtId="0" fontId="36" fillId="0" borderId="40" xfId="33" applyFont="1" applyFill="1" applyBorder="1" applyAlignment="1" applyProtection="1">
      <alignment horizontal="center" vertical="center"/>
    </xf>
    <xf numFmtId="0" fontId="36" fillId="0" borderId="41" xfId="33" applyFont="1" applyFill="1" applyBorder="1" applyAlignment="1" applyProtection="1">
      <alignment horizontal="center" vertical="center"/>
    </xf>
    <xf numFmtId="0" fontId="36" fillId="0" borderId="42" xfId="33" applyFont="1" applyFill="1" applyBorder="1" applyAlignment="1" applyProtection="1">
      <alignment horizontal="center" vertical="center"/>
    </xf>
    <xf numFmtId="0" fontId="37" fillId="0" borderId="15" xfId="33" applyFont="1" applyFill="1" applyBorder="1" applyAlignment="1" applyProtection="1">
      <alignment horizontal="center" vertical="center"/>
    </xf>
    <xf numFmtId="0" fontId="37" fillId="0" borderId="23" xfId="33" applyFont="1" applyFill="1" applyBorder="1" applyAlignment="1" applyProtection="1">
      <alignment horizontal="center" vertical="center"/>
    </xf>
    <xf numFmtId="0" fontId="37" fillId="0" borderId="19" xfId="33" applyFont="1" applyFill="1" applyBorder="1" applyAlignment="1" applyProtection="1">
      <alignment horizontal="center" vertical="center"/>
    </xf>
    <xf numFmtId="0" fontId="38" fillId="0" borderId="37" xfId="33" applyFont="1" applyFill="1" applyBorder="1" applyAlignment="1" applyProtection="1">
      <alignment vertical="center"/>
    </xf>
    <xf numFmtId="0" fontId="38" fillId="0" borderId="23" xfId="33" applyFont="1" applyFill="1" applyBorder="1" applyAlignment="1" applyProtection="1">
      <alignment vertical="center"/>
    </xf>
    <xf numFmtId="0" fontId="38" fillId="0" borderId="19" xfId="33" applyFont="1" applyFill="1" applyBorder="1" applyAlignment="1" applyProtection="1">
      <alignment vertical="center"/>
    </xf>
    <xf numFmtId="0" fontId="37" fillId="0" borderId="16" xfId="33" applyFont="1" applyFill="1" applyBorder="1" applyAlignment="1" applyProtection="1">
      <alignment horizontal="center" vertical="center"/>
    </xf>
    <xf numFmtId="0" fontId="37" fillId="0" borderId="26" xfId="33" applyFont="1" applyFill="1" applyBorder="1" applyAlignment="1" applyProtection="1">
      <alignment horizontal="center" vertical="center"/>
    </xf>
    <xf numFmtId="0" fontId="37" fillId="0" borderId="43" xfId="33" applyFont="1" applyFill="1" applyBorder="1" applyAlignment="1" applyProtection="1">
      <alignment horizontal="center" vertical="center"/>
    </xf>
    <xf numFmtId="0" fontId="38" fillId="0" borderId="27" xfId="33" applyFont="1" applyFill="1" applyBorder="1" applyAlignment="1" applyProtection="1">
      <alignment vertical="center"/>
    </xf>
    <xf numFmtId="0" fontId="38" fillId="0" borderId="26" xfId="33" applyFont="1" applyFill="1" applyBorder="1" applyAlignment="1" applyProtection="1">
      <alignment vertical="center"/>
    </xf>
    <xf numFmtId="0" fontId="38" fillId="0" borderId="43" xfId="33" applyFont="1" applyFill="1" applyBorder="1" applyAlignment="1" applyProtection="1">
      <alignment vertical="center"/>
    </xf>
    <xf numFmtId="0" fontId="37" fillId="0" borderId="14" xfId="33" applyFont="1" applyFill="1" applyBorder="1" applyAlignment="1" applyProtection="1">
      <alignment horizontal="center" vertical="center"/>
    </xf>
    <xf numFmtId="0" fontId="37" fillId="0" borderId="17" xfId="33" applyFont="1" applyFill="1" applyBorder="1" applyAlignment="1" applyProtection="1">
      <alignment horizontal="center" vertical="center"/>
    </xf>
    <xf numFmtId="0" fontId="37" fillId="0" borderId="18" xfId="33" applyFont="1" applyFill="1" applyBorder="1" applyAlignment="1" applyProtection="1">
      <alignment horizontal="center" vertical="center"/>
    </xf>
    <xf numFmtId="0" fontId="38" fillId="0" borderId="44" xfId="33" applyFont="1" applyFill="1" applyBorder="1" applyAlignment="1" applyProtection="1">
      <alignment vertical="center"/>
    </xf>
    <xf numFmtId="0" fontId="38" fillId="0" borderId="17" xfId="33" applyFont="1" applyFill="1" applyBorder="1" applyAlignment="1" applyProtection="1">
      <alignment vertical="center"/>
    </xf>
    <xf numFmtId="0" fontId="38" fillId="0" borderId="18" xfId="33" applyFont="1" applyFill="1" applyBorder="1" applyAlignment="1" applyProtection="1">
      <alignment vertical="center"/>
    </xf>
    <xf numFmtId="0" fontId="9" fillId="24" borderId="12" xfId="33" applyFont="1" applyFill="1" applyBorder="1" applyAlignment="1" applyProtection="1">
      <alignment horizontal="center" vertical="center" wrapText="1"/>
    </xf>
    <xf numFmtId="0" fontId="9" fillId="24" borderId="11" xfId="33" applyFont="1" applyFill="1" applyBorder="1" applyAlignment="1" applyProtection="1">
      <alignment horizontal="center" vertical="center" wrapText="1"/>
    </xf>
    <xf numFmtId="0" fontId="9" fillId="24" borderId="13" xfId="33" applyFont="1" applyFill="1" applyBorder="1" applyAlignment="1" applyProtection="1">
      <alignment horizontal="center" vertical="center" wrapText="1"/>
    </xf>
    <xf numFmtId="0" fontId="9" fillId="24" borderId="45" xfId="33" applyFont="1" applyFill="1" applyBorder="1" applyAlignment="1" applyProtection="1">
      <alignment horizontal="center" vertical="center" wrapText="1"/>
    </xf>
    <xf numFmtId="0" fontId="9" fillId="24" borderId="46" xfId="33" applyFont="1" applyFill="1" applyBorder="1" applyAlignment="1" applyProtection="1">
      <alignment horizontal="center" vertical="center" wrapText="1"/>
    </xf>
    <xf numFmtId="0" fontId="9" fillId="24" borderId="47" xfId="33" applyFont="1" applyFill="1" applyBorder="1" applyAlignment="1" applyProtection="1">
      <alignment horizontal="center" vertical="center" wrapText="1"/>
    </xf>
    <xf numFmtId="0" fontId="3" fillId="25" borderId="0" xfId="33" applyFont="1" applyFill="1" applyAlignment="1" applyProtection="1">
      <alignment horizontal="center" vertical="center" wrapText="1"/>
    </xf>
    <xf numFmtId="0" fontId="2" fillId="0" borderId="9" xfId="33" applyFont="1" applyFill="1" applyBorder="1" applyAlignment="1" applyProtection="1">
      <alignment horizontal="center" vertical="center" wrapText="1"/>
    </xf>
    <xf numFmtId="0" fontId="3" fillId="24" borderId="9" xfId="33" applyFont="1" applyFill="1" applyBorder="1" applyAlignment="1" applyProtection="1">
      <alignment horizontal="center"/>
    </xf>
    <xf numFmtId="0" fontId="3" fillId="24" borderId="25" xfId="33" applyFont="1" applyFill="1" applyBorder="1" applyAlignment="1" applyProtection="1">
      <alignment horizontal="center"/>
    </xf>
    <xf numFmtId="0" fontId="3" fillId="24" borderId="39" xfId="33" applyFont="1" applyFill="1" applyBorder="1" applyAlignment="1" applyProtection="1">
      <alignment horizontal="center"/>
    </xf>
    <xf numFmtId="0" fontId="3" fillId="0" borderId="9" xfId="33" applyFont="1" applyFill="1" applyBorder="1" applyAlignment="1" applyProtection="1">
      <alignment horizontal="center"/>
    </xf>
    <xf numFmtId="0" fontId="3" fillId="0" borderId="25" xfId="33" applyFont="1" applyFill="1" applyBorder="1" applyAlignment="1" applyProtection="1">
      <alignment horizontal="center"/>
    </xf>
    <xf numFmtId="0" fontId="3" fillId="0" borderId="39" xfId="33" applyFont="1" applyFill="1" applyBorder="1" applyAlignment="1" applyProtection="1">
      <alignment horizontal="center"/>
    </xf>
    <xf numFmtId="0" fontId="1" fillId="0" borderId="9" xfId="33" applyFont="1" applyFill="1" applyBorder="1" applyAlignment="1" applyProtection="1">
      <alignment horizontal="justify" vertical="center" wrapText="1"/>
    </xf>
    <xf numFmtId="9" fontId="2" fillId="25" borderId="9" xfId="33" applyNumberFormat="1" applyFont="1" applyFill="1" applyBorder="1" applyAlignment="1" applyProtection="1">
      <alignment horizontal="center" wrapText="1"/>
    </xf>
    <xf numFmtId="0" fontId="3" fillId="0" borderId="48" xfId="33" applyFont="1" applyFill="1" applyBorder="1" applyAlignment="1" applyProtection="1">
      <alignment horizontal="center"/>
    </xf>
    <xf numFmtId="0" fontId="3" fillId="0" borderId="0" xfId="33" applyFont="1" applyFill="1" applyBorder="1" applyAlignment="1" applyProtection="1">
      <alignment horizontal="center"/>
    </xf>
    <xf numFmtId="0" fontId="3" fillId="0" borderId="49" xfId="33" applyFont="1" applyFill="1" applyBorder="1" applyAlignment="1" applyProtection="1">
      <alignment horizontal="center"/>
    </xf>
    <xf numFmtId="0" fontId="2" fillId="28" borderId="25" xfId="33" applyFont="1" applyFill="1" applyBorder="1" applyAlignment="1" applyProtection="1">
      <alignment horizontal="center" wrapText="1"/>
    </xf>
    <xf numFmtId="0" fontId="2" fillId="27" borderId="9" xfId="33" applyFont="1" applyFill="1" applyBorder="1" applyAlignment="1" applyProtection="1">
      <alignment horizontal="center" vertical="center" wrapText="1"/>
    </xf>
    <xf numFmtId="0" fontId="2" fillId="27" borderId="39" xfId="33" applyFont="1" applyFill="1" applyBorder="1" applyAlignment="1" applyProtection="1">
      <alignment horizontal="center" vertical="center" wrapText="1"/>
    </xf>
    <xf numFmtId="0" fontId="3" fillId="24" borderId="50" xfId="33" applyFont="1" applyFill="1" applyBorder="1" applyAlignment="1" applyProtection="1">
      <alignment horizontal="center"/>
    </xf>
    <xf numFmtId="0" fontId="3" fillId="24" borderId="51" xfId="33" applyFont="1" applyFill="1" applyBorder="1" applyAlignment="1" applyProtection="1">
      <alignment horizontal="center"/>
    </xf>
    <xf numFmtId="0" fontId="3" fillId="24" borderId="52" xfId="33" applyFont="1" applyFill="1" applyBorder="1" applyAlignment="1" applyProtection="1">
      <alignment horizontal="center"/>
    </xf>
    <xf numFmtId="0" fontId="3" fillId="24" borderId="53" xfId="33" applyFont="1" applyFill="1" applyBorder="1" applyAlignment="1" applyProtection="1">
      <alignment horizontal="center"/>
    </xf>
    <xf numFmtId="0" fontId="1" fillId="32" borderId="26" xfId="33" applyFont="1" applyFill="1" applyBorder="1" applyAlignment="1" applyProtection="1">
      <alignment horizontal="center" vertical="center" wrapText="1"/>
    </xf>
    <xf numFmtId="0" fontId="1" fillId="32" borderId="26" xfId="33" applyFont="1" applyFill="1" applyBorder="1" applyAlignment="1" applyProtection="1">
      <alignment horizontal="center" vertical="center"/>
    </xf>
    <xf numFmtId="0" fontId="1" fillId="32" borderId="43" xfId="33" applyFont="1" applyFill="1" applyBorder="1" applyAlignment="1" applyProtection="1">
      <alignment horizontal="center" vertical="center" wrapText="1"/>
    </xf>
    <xf numFmtId="0" fontId="31" fillId="25" borderId="12" xfId="33" applyFont="1" applyFill="1" applyBorder="1" applyAlignment="1" applyProtection="1">
      <alignment horizontal="center" vertical="center"/>
    </xf>
    <xf numFmtId="0" fontId="31" fillId="25" borderId="11" xfId="33" applyFont="1" applyFill="1" applyBorder="1" applyAlignment="1" applyProtection="1">
      <alignment horizontal="center" vertical="center"/>
    </xf>
    <xf numFmtId="0" fontId="31" fillId="25" borderId="13" xfId="33" applyFont="1" applyFill="1" applyBorder="1" applyAlignment="1" applyProtection="1">
      <alignment horizontal="center" vertical="center"/>
    </xf>
    <xf numFmtId="0" fontId="31" fillId="25" borderId="48" xfId="33" applyFont="1" applyFill="1" applyBorder="1" applyAlignment="1" applyProtection="1">
      <alignment horizontal="center" vertical="center"/>
    </xf>
    <xf numFmtId="0" fontId="31" fillId="25" borderId="0" xfId="33" applyFont="1" applyFill="1" applyBorder="1" applyAlignment="1" applyProtection="1">
      <alignment horizontal="center" vertical="center"/>
    </xf>
    <xf numFmtId="0" fontId="31" fillId="25" borderId="49" xfId="33" applyFont="1" applyFill="1" applyBorder="1" applyAlignment="1" applyProtection="1">
      <alignment horizontal="center" vertical="center"/>
    </xf>
    <xf numFmtId="0" fontId="31" fillId="25" borderId="45" xfId="33" applyFont="1" applyFill="1" applyBorder="1" applyAlignment="1" applyProtection="1">
      <alignment horizontal="center" vertical="center"/>
    </xf>
    <xf numFmtId="0" fontId="31" fillId="25" borderId="46" xfId="33" applyFont="1" applyFill="1" applyBorder="1" applyAlignment="1" applyProtection="1">
      <alignment horizontal="center" vertical="center"/>
    </xf>
    <xf numFmtId="0" fontId="31" fillId="25" borderId="47" xfId="33" applyFont="1" applyFill="1" applyBorder="1" applyAlignment="1" applyProtection="1">
      <alignment horizontal="center" vertical="center"/>
    </xf>
    <xf numFmtId="0" fontId="1" fillId="0" borderId="0" xfId="33" applyFont="1" applyFill="1" applyAlignment="1" applyProtection="1">
      <alignment horizontal="center"/>
      <protection locked="0"/>
    </xf>
    <xf numFmtId="0" fontId="3" fillId="24" borderId="63" xfId="33" applyFont="1" applyFill="1" applyBorder="1" applyAlignment="1" applyProtection="1">
      <alignment horizontal="left" vertical="center" wrapText="1"/>
      <protection locked="0"/>
    </xf>
    <xf numFmtId="0" fontId="3" fillId="24" borderId="94" xfId="33" applyFont="1" applyFill="1" applyBorder="1" applyAlignment="1" applyProtection="1">
      <alignment horizontal="left" vertical="center" wrapText="1"/>
      <protection locked="0"/>
    </xf>
    <xf numFmtId="0" fontId="3" fillId="24" borderId="64" xfId="33" applyFont="1" applyFill="1" applyBorder="1" applyAlignment="1" applyProtection="1">
      <alignment horizontal="left" vertical="center" wrapText="1"/>
      <protection locked="0"/>
    </xf>
    <xf numFmtId="0" fontId="1" fillId="0" borderId="26" xfId="33" applyFont="1" applyFill="1" applyBorder="1" applyAlignment="1" applyProtection="1">
      <alignment horizontal="left" vertical="center" wrapText="1"/>
    </xf>
    <xf numFmtId="0" fontId="30" fillId="0" borderId="26" xfId="33" applyFont="1" applyFill="1" applyBorder="1" applyAlignment="1" applyProtection="1">
      <alignment horizontal="left" vertical="center" wrapText="1"/>
    </xf>
    <xf numFmtId="1" fontId="2" fillId="33" borderId="99" xfId="33" applyNumberFormat="1" applyFont="1" applyFill="1" applyBorder="1" applyAlignment="1" applyProtection="1">
      <alignment horizontal="center" vertical="center" wrapText="1"/>
    </xf>
    <xf numFmtId="1" fontId="2" fillId="33" borderId="34" xfId="33" applyNumberFormat="1" applyFont="1" applyFill="1" applyBorder="1" applyAlignment="1" applyProtection="1">
      <alignment horizontal="center" vertical="center" wrapText="1"/>
    </xf>
    <xf numFmtId="1" fontId="2" fillId="33" borderId="28" xfId="33" applyNumberFormat="1" applyFont="1" applyFill="1" applyBorder="1" applyAlignment="1" applyProtection="1">
      <alignment horizontal="center" vertical="center" wrapText="1"/>
    </xf>
    <xf numFmtId="1" fontId="2" fillId="33" borderId="26" xfId="33" applyNumberFormat="1" applyFont="1" applyFill="1" applyBorder="1" applyAlignment="1" applyProtection="1">
      <alignment horizontal="center" vertical="center" wrapText="1"/>
    </xf>
    <xf numFmtId="0" fontId="2" fillId="0" borderId="99" xfId="33" applyFont="1" applyBorder="1" applyAlignment="1" applyProtection="1">
      <alignment horizontal="center" vertical="center" wrapText="1"/>
    </xf>
    <xf numFmtId="0" fontId="2" fillId="0" borderId="34" xfId="33" applyFont="1" applyBorder="1" applyAlignment="1" applyProtection="1">
      <alignment horizontal="center" vertical="center" wrapText="1"/>
    </xf>
    <xf numFmtId="0" fontId="2" fillId="0" borderId="28" xfId="33" applyFont="1" applyBorder="1" applyAlignment="1" applyProtection="1">
      <alignment horizontal="center" vertical="center" wrapText="1"/>
    </xf>
    <xf numFmtId="0" fontId="30" fillId="0" borderId="97" xfId="33" applyFont="1" applyFill="1" applyBorder="1" applyAlignment="1" applyProtection="1">
      <alignment horizontal="center" vertical="center" wrapText="1"/>
    </xf>
    <xf numFmtId="0" fontId="30" fillId="0" borderId="98" xfId="33" applyFont="1" applyFill="1" applyBorder="1" applyAlignment="1" applyProtection="1">
      <alignment horizontal="center" vertical="center" wrapText="1"/>
    </xf>
    <xf numFmtId="0" fontId="30" fillId="0" borderId="33" xfId="33" applyFont="1" applyFill="1" applyBorder="1" applyAlignment="1" applyProtection="1">
      <alignment horizontal="center" vertical="center" wrapText="1"/>
    </xf>
    <xf numFmtId="0" fontId="30" fillId="0" borderId="56" xfId="33" applyFont="1" applyFill="1" applyBorder="1" applyAlignment="1" applyProtection="1">
      <alignment horizontal="center" vertical="center" wrapText="1"/>
    </xf>
    <xf numFmtId="0" fontId="1" fillId="0" borderId="26" xfId="33" applyBorder="1" applyAlignment="1" applyProtection="1">
      <alignment horizontal="center" vertical="center"/>
    </xf>
    <xf numFmtId="0" fontId="25" fillId="0" borderId="58" xfId="33" applyFont="1" applyBorder="1" applyAlignment="1" applyProtection="1">
      <alignment horizontal="center" vertical="center"/>
    </xf>
    <xf numFmtId="0" fontId="25" fillId="0" borderId="59" xfId="33" applyFont="1" applyBorder="1" applyAlignment="1" applyProtection="1">
      <alignment horizontal="center" vertical="center"/>
    </xf>
    <xf numFmtId="0" fontId="25" fillId="0" borderId="27" xfId="33" applyFont="1" applyBorder="1" applyAlignment="1" applyProtection="1">
      <alignment horizontal="center" vertical="center"/>
    </xf>
    <xf numFmtId="0" fontId="1" fillId="0" borderId="26" xfId="33" applyFont="1" applyBorder="1" applyAlignment="1" applyProtection="1">
      <alignment horizontal="left" vertical="center"/>
    </xf>
    <xf numFmtId="0" fontId="1" fillId="0" borderId="26" xfId="33" applyBorder="1" applyAlignment="1" applyProtection="1">
      <alignment horizontal="left" vertical="center"/>
    </xf>
    <xf numFmtId="0" fontId="27" fillId="29" borderId="0" xfId="33" applyFont="1" applyFill="1" applyAlignment="1" applyProtection="1">
      <alignment horizontal="center"/>
    </xf>
    <xf numFmtId="0" fontId="65" fillId="31" borderId="15" xfId="33" applyFont="1" applyFill="1" applyBorder="1" applyAlignment="1" applyProtection="1">
      <alignment horizontal="center" vertical="center" wrapText="1"/>
    </xf>
    <xf numFmtId="0" fontId="65" fillId="31" borderId="102" xfId="33" applyFont="1" applyFill="1" applyBorder="1" applyAlignment="1" applyProtection="1">
      <alignment horizontal="center" vertical="center" wrapText="1"/>
    </xf>
    <xf numFmtId="0" fontId="65" fillId="31" borderId="23" xfId="33" applyFont="1" applyFill="1" applyBorder="1" applyAlignment="1" applyProtection="1">
      <alignment horizontal="center" vertical="center" wrapText="1"/>
    </xf>
    <xf numFmtId="0" fontId="65" fillId="31" borderId="99" xfId="33" applyFont="1" applyFill="1" applyBorder="1" applyAlignment="1" applyProtection="1">
      <alignment horizontal="center" vertical="center" wrapText="1"/>
    </xf>
    <xf numFmtId="0" fontId="64" fillId="31" borderId="29" xfId="33" applyFont="1" applyFill="1" applyBorder="1" applyAlignment="1" applyProtection="1">
      <alignment horizontal="center" vertical="center" wrapText="1"/>
    </xf>
    <xf numFmtId="0" fontId="64" fillId="31" borderId="0" xfId="33" applyFont="1" applyFill="1" applyBorder="1" applyAlignment="1" applyProtection="1">
      <alignment horizontal="center" vertical="center" wrapText="1"/>
    </xf>
    <xf numFmtId="0" fontId="59" fillId="31" borderId="99" xfId="33" applyFont="1" applyFill="1" applyBorder="1" applyAlignment="1" applyProtection="1">
      <alignment horizontal="center" vertical="center" wrapText="1"/>
    </xf>
    <xf numFmtId="0" fontId="59" fillId="31" borderId="58" xfId="33" applyFont="1" applyFill="1" applyBorder="1" applyAlignment="1" applyProtection="1">
      <alignment horizontal="center" vertical="center" wrapText="1"/>
    </xf>
    <xf numFmtId="0" fontId="59" fillId="31" borderId="27" xfId="33" applyFont="1" applyFill="1" applyBorder="1" applyAlignment="1" applyProtection="1">
      <alignment horizontal="center" vertical="center" wrapText="1"/>
    </xf>
    <xf numFmtId="0" fontId="59" fillId="31" borderId="29" xfId="33" applyFont="1" applyFill="1" applyBorder="1" applyAlignment="1" applyProtection="1">
      <alignment horizontal="center" vertical="center" wrapText="1"/>
    </xf>
    <xf numFmtId="0" fontId="59" fillId="31" borderId="0" xfId="33" applyFont="1" applyFill="1" applyBorder="1" applyAlignment="1" applyProtection="1">
      <alignment horizontal="center" vertical="center" wrapText="1"/>
    </xf>
    <xf numFmtId="0" fontId="2" fillId="33" borderId="26" xfId="33" applyFont="1" applyFill="1" applyBorder="1" applyAlignment="1" applyProtection="1">
      <alignment horizontal="center" vertical="center" wrapText="1"/>
    </xf>
    <xf numFmtId="165" fontId="2" fillId="33" borderId="26" xfId="33" applyNumberFormat="1" applyFont="1" applyFill="1" applyBorder="1" applyAlignment="1" applyProtection="1">
      <alignment horizontal="center" vertical="center" wrapText="1"/>
    </xf>
    <xf numFmtId="0" fontId="1" fillId="25" borderId="56" xfId="33" applyFont="1" applyFill="1" applyBorder="1" applyAlignment="1">
      <alignment horizontal="center" vertical="center"/>
    </xf>
    <xf numFmtId="0" fontId="1" fillId="25" borderId="33" xfId="33" applyFont="1" applyFill="1" applyBorder="1" applyAlignment="1">
      <alignment horizontal="center" vertical="center" wrapText="1"/>
    </xf>
    <xf numFmtId="0" fontId="1" fillId="25" borderId="55" xfId="33" applyFont="1" applyFill="1" applyBorder="1" applyAlignment="1">
      <alignment horizontal="center" vertical="center" wrapText="1"/>
    </xf>
    <xf numFmtId="0" fontId="1" fillId="25" borderId="57" xfId="33" applyFont="1" applyFill="1" applyBorder="1" applyAlignment="1">
      <alignment horizontal="center" vertical="center" wrapText="1"/>
    </xf>
    <xf numFmtId="0" fontId="1" fillId="25" borderId="58" xfId="33" applyFont="1" applyFill="1" applyBorder="1" applyAlignment="1">
      <alignment horizontal="center" vertical="center"/>
    </xf>
    <xf numFmtId="0" fontId="1" fillId="25" borderId="59" xfId="33" applyFont="1" applyFill="1" applyBorder="1" applyAlignment="1">
      <alignment horizontal="center" vertical="center"/>
    </xf>
    <xf numFmtId="0" fontId="1" fillId="25" borderId="27" xfId="33" applyFont="1" applyFill="1" applyBorder="1" applyAlignment="1">
      <alignment horizontal="center" vertical="center"/>
    </xf>
    <xf numFmtId="0" fontId="1" fillId="25" borderId="58" xfId="33" applyFont="1" applyFill="1" applyBorder="1" applyAlignment="1">
      <alignment horizontal="center" vertical="center" wrapText="1"/>
    </xf>
    <xf numFmtId="0" fontId="1" fillId="25" borderId="59" xfId="33" applyFont="1" applyFill="1" applyBorder="1" applyAlignment="1">
      <alignment horizontal="center" vertical="center" wrapText="1"/>
    </xf>
    <xf numFmtId="0" fontId="1" fillId="25" borderId="60" xfId="33" applyFont="1" applyFill="1" applyBorder="1" applyAlignment="1">
      <alignment horizontal="center" vertical="center" wrapText="1"/>
    </xf>
    <xf numFmtId="0" fontId="1" fillId="25" borderId="27" xfId="33" applyFont="1" applyFill="1" applyBorder="1" applyAlignment="1">
      <alignment horizontal="center" vertical="center" wrapText="1"/>
    </xf>
    <xf numFmtId="0" fontId="1" fillId="0" borderId="97" xfId="33" applyFont="1" applyFill="1" applyBorder="1" applyAlignment="1" applyProtection="1">
      <alignment horizontal="left" vertical="top" wrapText="1"/>
      <protection locked="0"/>
    </xf>
    <xf numFmtId="0" fontId="54" fillId="0" borderId="98" xfId="33" applyFont="1" applyFill="1" applyBorder="1" applyAlignment="1" applyProtection="1">
      <alignment horizontal="left" vertical="top" wrapText="1"/>
      <protection locked="0"/>
    </xf>
    <xf numFmtId="0" fontId="54" fillId="0" borderId="29" xfId="33" applyFont="1" applyFill="1" applyBorder="1" applyAlignment="1" applyProtection="1">
      <alignment horizontal="left" vertical="top" wrapText="1"/>
      <protection locked="0"/>
    </xf>
    <xf numFmtId="0" fontId="54" fillId="0" borderId="35" xfId="33" applyFont="1" applyFill="1" applyBorder="1" applyAlignment="1" applyProtection="1">
      <alignment horizontal="left" vertical="top" wrapText="1"/>
      <protection locked="0"/>
    </xf>
    <xf numFmtId="0" fontId="54" fillId="0" borderId="33" xfId="33" applyFont="1" applyFill="1" applyBorder="1" applyAlignment="1" applyProtection="1">
      <alignment horizontal="left" vertical="top" wrapText="1"/>
      <protection locked="0"/>
    </xf>
    <xf numFmtId="0" fontId="54" fillId="0" borderId="56" xfId="33" applyFont="1" applyFill="1" applyBorder="1" applyAlignment="1" applyProtection="1">
      <alignment horizontal="left" vertical="top" wrapText="1"/>
      <protection locked="0"/>
    </xf>
    <xf numFmtId="0" fontId="46" fillId="0" borderId="99" xfId="33" applyFont="1" applyFill="1" applyBorder="1" applyAlignment="1" applyProtection="1">
      <alignment horizontal="left" vertical="top" wrapText="1"/>
      <protection locked="0"/>
    </xf>
    <xf numFmtId="0" fontId="46" fillId="0" borderId="34" xfId="33" applyFont="1" applyFill="1" applyBorder="1" applyAlignment="1" applyProtection="1">
      <alignment horizontal="left" vertical="top" wrapText="1"/>
      <protection locked="0"/>
    </xf>
    <xf numFmtId="0" fontId="46" fillId="0" borderId="28" xfId="33" applyFont="1" applyFill="1" applyBorder="1" applyAlignment="1" applyProtection="1">
      <alignment horizontal="left" vertical="top" wrapText="1"/>
      <protection locked="0"/>
    </xf>
    <xf numFmtId="0" fontId="55" fillId="0" borderId="97" xfId="33" applyFont="1" applyFill="1" applyBorder="1" applyAlignment="1" applyProtection="1">
      <alignment horizontal="center" vertical="top" wrapText="1"/>
      <protection locked="0"/>
    </xf>
    <xf numFmtId="0" fontId="46" fillId="0" borderId="98" xfId="33" applyFont="1" applyFill="1" applyBorder="1" applyAlignment="1" applyProtection="1">
      <alignment horizontal="center" vertical="top" wrapText="1"/>
      <protection locked="0"/>
    </xf>
    <xf numFmtId="0" fontId="46" fillId="0" borderId="29" xfId="33" applyFont="1" applyFill="1" applyBorder="1" applyAlignment="1" applyProtection="1">
      <alignment horizontal="center" vertical="top" wrapText="1"/>
      <protection locked="0"/>
    </xf>
    <xf numFmtId="0" fontId="46" fillId="0" borderId="35" xfId="33" applyFont="1" applyFill="1" applyBorder="1" applyAlignment="1" applyProtection="1">
      <alignment horizontal="center" vertical="top" wrapText="1"/>
      <protection locked="0"/>
    </xf>
    <xf numFmtId="0" fontId="46" fillId="0" borderId="33" xfId="33" applyFont="1" applyFill="1" applyBorder="1" applyAlignment="1" applyProtection="1">
      <alignment horizontal="center" vertical="top" wrapText="1"/>
      <protection locked="0"/>
    </xf>
    <xf numFmtId="0" fontId="46" fillId="0" borderId="56" xfId="33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39" xfId="0" applyFont="1" applyFill="1" applyBorder="1" applyAlignment="1" applyProtection="1">
      <alignment horizontal="center" vertical="center" wrapText="1"/>
    </xf>
    <xf numFmtId="0" fontId="2" fillId="0" borderId="9" xfId="33" applyFont="1" applyFill="1" applyBorder="1" applyAlignment="1" applyProtection="1">
      <alignment horizontal="center" vertical="center" wrapText="1"/>
      <protection locked="0"/>
    </xf>
    <xf numFmtId="0" fontId="47" fillId="25" borderId="25" xfId="33" applyFont="1" applyFill="1" applyBorder="1" applyAlignment="1" applyProtection="1">
      <alignment horizontal="center" vertical="center" wrapText="1"/>
      <protection locked="0"/>
    </xf>
    <xf numFmtId="0" fontId="49" fillId="25" borderId="25" xfId="33" applyFont="1" applyFill="1" applyBorder="1" applyAlignment="1" applyProtection="1">
      <alignment horizontal="center" vertical="center"/>
      <protection locked="0"/>
    </xf>
    <xf numFmtId="0" fontId="49" fillId="25" borderId="39" xfId="33" applyFont="1" applyFill="1" applyBorder="1" applyAlignment="1" applyProtection="1">
      <alignment horizontal="center" vertical="center"/>
      <protection locked="0"/>
    </xf>
    <xf numFmtId="9" fontId="2" fillId="25" borderId="25" xfId="33" applyNumberFormat="1" applyFont="1" applyFill="1" applyBorder="1" applyAlignment="1" applyProtection="1">
      <alignment horizontal="center" wrapText="1"/>
    </xf>
    <xf numFmtId="9" fontId="2" fillId="25" borderId="39" xfId="33" applyNumberFormat="1" applyFont="1" applyFill="1" applyBorder="1" applyAlignment="1" applyProtection="1">
      <alignment horizontal="center" wrapText="1"/>
    </xf>
    <xf numFmtId="0" fontId="1" fillId="25" borderId="56" xfId="33" applyFont="1" applyFill="1" applyBorder="1" applyAlignment="1">
      <alignment horizontal="center" vertical="center" wrapText="1"/>
    </xf>
    <xf numFmtId="0" fontId="1" fillId="25" borderId="22" xfId="33" applyFont="1" applyFill="1" applyBorder="1" applyAlignment="1">
      <alignment horizontal="center" vertical="center"/>
    </xf>
    <xf numFmtId="0" fontId="1" fillId="25" borderId="61" xfId="33" applyFont="1" applyFill="1" applyBorder="1" applyAlignment="1">
      <alignment horizontal="center" vertical="center"/>
    </xf>
    <xf numFmtId="0" fontId="1" fillId="25" borderId="44" xfId="33" applyFont="1" applyFill="1" applyBorder="1" applyAlignment="1">
      <alignment horizontal="center" vertical="center"/>
    </xf>
    <xf numFmtId="0" fontId="1" fillId="25" borderId="79" xfId="33" applyFont="1" applyFill="1" applyBorder="1" applyAlignment="1">
      <alignment horizontal="center" vertical="center"/>
    </xf>
    <xf numFmtId="0" fontId="1" fillId="25" borderId="46" xfId="33" applyFont="1" applyFill="1" applyBorder="1" applyAlignment="1">
      <alignment horizontal="center" vertical="center"/>
    </xf>
    <xf numFmtId="0" fontId="1" fillId="25" borderId="38" xfId="33" applyFont="1" applyFill="1" applyBorder="1" applyAlignment="1">
      <alignment horizontal="center" vertical="center"/>
    </xf>
    <xf numFmtId="0" fontId="1" fillId="25" borderId="79" xfId="33" applyFont="1" applyFill="1" applyBorder="1" applyAlignment="1">
      <alignment horizontal="center" vertical="center" wrapText="1"/>
    </xf>
    <xf numFmtId="0" fontId="1" fillId="25" borderId="46" xfId="33" applyFont="1" applyFill="1" applyBorder="1" applyAlignment="1">
      <alignment horizontal="center" vertical="center" wrapText="1"/>
    </xf>
    <xf numFmtId="0" fontId="1" fillId="25" borderId="47" xfId="33" applyFont="1" applyFill="1" applyBorder="1" applyAlignment="1">
      <alignment horizontal="center" vertical="center" wrapText="1"/>
    </xf>
    <xf numFmtId="0" fontId="3" fillId="24" borderId="94" xfId="33" applyFont="1" applyFill="1" applyBorder="1" applyAlignment="1" applyProtection="1">
      <alignment horizontal="left" vertical="center" wrapText="1"/>
    </xf>
    <xf numFmtId="0" fontId="65" fillId="31" borderId="14" xfId="33" applyFont="1" applyFill="1" applyBorder="1" applyAlignment="1" applyProtection="1">
      <alignment horizontal="center" vertical="center" wrapText="1"/>
    </xf>
    <xf numFmtId="0" fontId="65" fillId="31" borderId="24" xfId="33" applyFont="1" applyFill="1" applyBorder="1" applyAlignment="1" applyProtection="1">
      <alignment horizontal="center" vertical="center" wrapText="1"/>
    </xf>
    <xf numFmtId="0" fontId="65" fillId="31" borderId="22" xfId="33" applyFont="1" applyFill="1" applyBorder="1" applyAlignment="1" applyProtection="1">
      <alignment horizontal="center" vertical="center" wrapText="1"/>
    </xf>
    <xf numFmtId="0" fontId="66" fillId="31" borderId="50" xfId="33" applyFont="1" applyFill="1" applyBorder="1" applyAlignment="1" applyProtection="1">
      <alignment horizontal="center" vertical="center" wrapText="1"/>
    </xf>
    <xf numFmtId="0" fontId="66" fillId="31" borderId="51" xfId="33" applyFont="1" applyFill="1" applyBorder="1" applyAlignment="1" applyProtection="1">
      <alignment horizontal="center" vertical="center" wrapText="1"/>
    </xf>
    <xf numFmtId="0" fontId="66" fillId="31" borderId="53" xfId="33" applyFont="1" applyFill="1" applyBorder="1" applyAlignment="1" applyProtection="1">
      <alignment horizontal="center" vertical="center" wrapText="1"/>
    </xf>
    <xf numFmtId="0" fontId="65" fillId="31" borderId="37" xfId="33" applyFont="1" applyFill="1" applyBorder="1" applyAlignment="1" applyProtection="1">
      <alignment horizontal="center" vertical="center" wrapText="1"/>
    </xf>
    <xf numFmtId="0" fontId="65" fillId="31" borderId="19" xfId="33" applyFont="1" applyFill="1" applyBorder="1" applyAlignment="1" applyProtection="1">
      <alignment horizontal="center" vertical="center" wrapText="1"/>
    </xf>
    <xf numFmtId="0" fontId="65" fillId="31" borderId="44" xfId="33" applyFont="1" applyFill="1" applyBorder="1" applyAlignment="1" applyProtection="1">
      <alignment horizontal="center" vertical="center" wrapText="1"/>
    </xf>
    <xf numFmtId="0" fontId="65" fillId="31" borderId="17" xfId="33" applyFont="1" applyFill="1" applyBorder="1" applyAlignment="1" applyProtection="1">
      <alignment horizontal="center" vertical="center" wrapText="1"/>
    </xf>
    <xf numFmtId="0" fontId="65" fillId="31" borderId="18" xfId="33" applyFont="1" applyFill="1" applyBorder="1" applyAlignment="1" applyProtection="1">
      <alignment horizontal="center" vertical="center" wrapText="1"/>
    </xf>
    <xf numFmtId="0" fontId="49" fillId="0" borderId="21" xfId="33" applyFont="1" applyFill="1" applyBorder="1" applyAlignment="1" applyProtection="1">
      <alignment vertical="center" wrapText="1"/>
    </xf>
    <xf numFmtId="0" fontId="49" fillId="0" borderId="14" xfId="33" applyFont="1" applyFill="1" applyBorder="1" applyAlignment="1" applyProtection="1">
      <alignment vertical="center" wrapText="1"/>
    </xf>
    <xf numFmtId="2" fontId="49" fillId="25" borderId="51" xfId="31" applyNumberFormat="1" applyFont="1" applyFill="1" applyBorder="1" applyAlignment="1" applyProtection="1">
      <alignment horizontal="center" vertical="center"/>
    </xf>
    <xf numFmtId="2" fontId="49" fillId="25" borderId="77" xfId="31" applyNumberFormat="1" applyFont="1" applyFill="1" applyBorder="1" applyAlignment="1" applyProtection="1">
      <alignment horizontal="center" vertical="center"/>
    </xf>
    <xf numFmtId="2" fontId="49" fillId="25" borderId="28" xfId="31" applyNumberFormat="1" applyFont="1" applyFill="1" applyBorder="1" applyAlignment="1" applyProtection="1">
      <alignment horizontal="center" vertical="center"/>
    </xf>
    <xf numFmtId="2" fontId="49" fillId="25" borderId="17" xfId="31" applyNumberFormat="1" applyFont="1" applyFill="1" applyBorder="1" applyAlignment="1" applyProtection="1">
      <alignment horizontal="center" vertical="center"/>
    </xf>
    <xf numFmtId="2" fontId="49" fillId="25" borderId="101" xfId="31" applyNumberFormat="1" applyFont="1" applyFill="1" applyBorder="1" applyAlignment="1" applyProtection="1">
      <alignment horizontal="center" vertical="center"/>
    </xf>
    <xf numFmtId="2" fontId="49" fillId="25" borderId="18" xfId="31" applyNumberFormat="1" applyFont="1" applyFill="1" applyBorder="1" applyAlignment="1" applyProtection="1">
      <alignment horizontal="center" vertical="center"/>
    </xf>
    <xf numFmtId="0" fontId="47" fillId="0" borderId="56" xfId="33" applyFont="1" applyFill="1" applyBorder="1" applyAlignment="1" applyProtection="1">
      <alignment horizontal="justify" vertical="center" wrapText="1"/>
      <protection locked="0"/>
    </xf>
    <xf numFmtId="0" fontId="47" fillId="0" borderId="28" xfId="33" applyFont="1" applyFill="1" applyBorder="1" applyAlignment="1" applyProtection="1">
      <alignment horizontal="justify" vertical="center" wrapText="1"/>
      <protection locked="0"/>
    </xf>
    <xf numFmtId="0" fontId="47" fillId="0" borderId="101" xfId="33" applyFont="1" applyFill="1" applyBorder="1" applyAlignment="1" applyProtection="1">
      <alignment horizontal="justify" vertical="center" wrapText="1"/>
      <protection locked="0"/>
    </xf>
    <xf numFmtId="0" fontId="47" fillId="0" borderId="44" xfId="33" applyFont="1" applyFill="1" applyBorder="1" applyAlignment="1" applyProtection="1">
      <alignment horizontal="justify" vertical="center" wrapText="1"/>
      <protection locked="0"/>
    </xf>
    <xf numFmtId="0" fontId="47" fillId="0" borderId="17" xfId="33" applyFont="1" applyFill="1" applyBorder="1" applyAlignment="1" applyProtection="1">
      <alignment horizontal="justify" vertical="center" wrapText="1"/>
      <protection locked="0"/>
    </xf>
    <xf numFmtId="0" fontId="47" fillId="0" borderId="18" xfId="33" applyFont="1" applyFill="1" applyBorder="1" applyAlignment="1" applyProtection="1">
      <alignment horizontal="justify" vertical="center" wrapText="1"/>
      <protection locked="0"/>
    </xf>
    <xf numFmtId="0" fontId="50" fillId="25" borderId="9" xfId="33" applyFont="1" applyFill="1" applyBorder="1" applyAlignment="1" applyProtection="1">
      <alignment horizontal="center" vertical="center" wrapText="1"/>
      <protection locked="0"/>
    </xf>
    <xf numFmtId="0" fontId="50" fillId="25" borderId="25" xfId="33" applyFont="1" applyFill="1" applyBorder="1" applyAlignment="1" applyProtection="1">
      <alignment horizontal="center" vertical="center" wrapText="1"/>
      <protection locked="0"/>
    </xf>
    <xf numFmtId="0" fontId="50" fillId="25" borderId="39" xfId="33" applyFont="1" applyFill="1" applyBorder="1" applyAlignment="1" applyProtection="1">
      <alignment horizontal="center" vertical="center" wrapText="1"/>
      <protection locked="0"/>
    </xf>
    <xf numFmtId="0" fontId="1" fillId="25" borderId="99" xfId="33" applyFont="1" applyFill="1" applyBorder="1" applyAlignment="1" applyProtection="1">
      <alignment horizontal="center"/>
    </xf>
    <xf numFmtId="0" fontId="2" fillId="25" borderId="26" xfId="33" applyFont="1" applyFill="1" applyBorder="1" applyAlignment="1" applyProtection="1">
      <alignment horizontal="center"/>
    </xf>
    <xf numFmtId="0" fontId="2" fillId="25" borderId="43" xfId="33" applyFont="1" applyFill="1" applyBorder="1" applyAlignment="1" applyProtection="1">
      <alignment horizontal="center"/>
    </xf>
    <xf numFmtId="0" fontId="3" fillId="25" borderId="17" xfId="33" applyFont="1" applyFill="1" applyBorder="1" applyAlignment="1" applyProtection="1">
      <alignment horizontal="center"/>
    </xf>
    <xf numFmtId="0" fontId="3" fillId="25" borderId="18" xfId="33" applyFont="1" applyFill="1" applyBorder="1" applyAlignment="1" applyProtection="1">
      <alignment horizontal="center"/>
    </xf>
    <xf numFmtId="0" fontId="66" fillId="31" borderId="99" xfId="33" applyFont="1" applyFill="1" applyBorder="1" applyAlignment="1" applyProtection="1">
      <alignment horizontal="center" vertical="center" wrapText="1"/>
    </xf>
    <xf numFmtId="0" fontId="66" fillId="31" borderId="34" xfId="33" applyFont="1" applyFill="1" applyBorder="1" applyAlignment="1" applyProtection="1">
      <alignment horizontal="center" vertical="center" wrapText="1"/>
    </xf>
    <xf numFmtId="0" fontId="66" fillId="31" borderId="58" xfId="33" applyFont="1" applyFill="1" applyBorder="1" applyAlignment="1" applyProtection="1">
      <alignment horizontal="center" vertical="center" wrapText="1"/>
    </xf>
    <xf numFmtId="0" fontId="66" fillId="31" borderId="97" xfId="33" applyFont="1" applyFill="1" applyBorder="1" applyAlignment="1" applyProtection="1">
      <alignment horizontal="center" vertical="center" wrapText="1"/>
    </xf>
    <xf numFmtId="0" fontId="67" fillId="31" borderId="9" xfId="33" applyFont="1" applyFill="1" applyBorder="1" applyAlignment="1" applyProtection="1">
      <alignment horizontal="center" vertical="center" wrapText="1"/>
    </xf>
    <xf numFmtId="0" fontId="67" fillId="31" borderId="25" xfId="33" applyFont="1" applyFill="1" applyBorder="1" applyAlignment="1" applyProtection="1">
      <alignment horizontal="center" vertical="center" wrapText="1"/>
    </xf>
    <xf numFmtId="0" fontId="67" fillId="31" borderId="39" xfId="33" applyFont="1" applyFill="1" applyBorder="1" applyAlignment="1" applyProtection="1">
      <alignment horizontal="center" vertical="center" wrapText="1"/>
    </xf>
    <xf numFmtId="0" fontId="66" fillId="31" borderId="27" xfId="33" applyFont="1" applyFill="1" applyBorder="1" applyAlignment="1" applyProtection="1">
      <alignment horizontal="center" vertical="center" wrapText="1"/>
    </xf>
    <xf numFmtId="0" fontId="66" fillId="31" borderId="26" xfId="33" applyFont="1" applyFill="1" applyBorder="1" applyAlignment="1" applyProtection="1">
      <alignment horizontal="center" vertical="center" wrapText="1"/>
    </xf>
    <xf numFmtId="0" fontId="66" fillId="31" borderId="98" xfId="33" applyFont="1" applyFill="1" applyBorder="1" applyAlignment="1" applyProtection="1">
      <alignment horizontal="center" vertical="center" wrapText="1"/>
    </xf>
    <xf numFmtId="0" fontId="62" fillId="31" borderId="79" xfId="33" applyFont="1" applyFill="1" applyBorder="1" applyAlignment="1" applyProtection="1">
      <alignment horizontal="center" vertical="center" wrapText="1"/>
    </xf>
    <xf numFmtId="0" fontId="62" fillId="31" borderId="47" xfId="33" applyFont="1" applyFill="1" applyBorder="1" applyAlignment="1" applyProtection="1">
      <alignment horizontal="center" vertical="center" wrapText="1"/>
    </xf>
    <xf numFmtId="0" fontId="52" fillId="0" borderId="15" xfId="33" applyFont="1" applyFill="1" applyBorder="1" applyAlignment="1" applyProtection="1">
      <alignment horizontal="center" vertical="center" wrapText="1"/>
    </xf>
    <xf numFmtId="0" fontId="52" fillId="0" borderId="14" xfId="33" applyFont="1" applyFill="1" applyBorder="1" applyAlignment="1" applyProtection="1">
      <alignment horizontal="center" vertical="center" wrapText="1"/>
    </xf>
    <xf numFmtId="9" fontId="51" fillId="34" borderId="23" xfId="36" applyNumberFormat="1" applyFont="1" applyFill="1" applyBorder="1" applyAlignment="1" applyProtection="1">
      <alignment horizontal="center" vertical="center" wrapText="1"/>
    </xf>
    <xf numFmtId="9" fontId="51" fillId="34" borderId="17" xfId="36" applyNumberFormat="1" applyFont="1" applyFill="1" applyBorder="1" applyAlignment="1" applyProtection="1">
      <alignment horizontal="center" vertical="center" wrapText="1"/>
    </xf>
    <xf numFmtId="0" fontId="53" fillId="0" borderId="92" xfId="33" applyFont="1" applyFill="1" applyBorder="1" applyAlignment="1" applyProtection="1">
      <alignment horizontal="justify" vertical="center" wrapText="1"/>
      <protection locked="0"/>
    </xf>
    <xf numFmtId="0" fontId="53" fillId="0" borderId="93" xfId="33" applyFont="1" applyFill="1" applyBorder="1" applyAlignment="1" applyProtection="1">
      <alignment horizontal="justify" vertical="center" wrapText="1"/>
      <protection locked="0"/>
    </xf>
    <xf numFmtId="0" fontId="53" fillId="0" borderId="55" xfId="33" applyFont="1" applyFill="1" applyBorder="1" applyAlignment="1" applyProtection="1">
      <alignment horizontal="justify" vertical="center" wrapText="1"/>
      <protection locked="0"/>
    </xf>
    <xf numFmtId="0" fontId="53" fillId="0" borderId="57" xfId="33" applyFont="1" applyFill="1" applyBorder="1" applyAlignment="1" applyProtection="1">
      <alignment horizontal="justify" vertical="center" wrapText="1"/>
      <protection locked="0"/>
    </xf>
    <xf numFmtId="9" fontId="51" fillId="34" borderId="19" xfId="36" applyNumberFormat="1" applyFont="1" applyFill="1" applyBorder="1" applyAlignment="1" applyProtection="1">
      <alignment horizontal="center" vertical="center" wrapText="1"/>
    </xf>
    <xf numFmtId="9" fontId="51" fillId="34" borderId="18" xfId="36" applyNumberFormat="1" applyFont="1" applyFill="1" applyBorder="1" applyAlignment="1" applyProtection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 [0] 2" xfId="31"/>
    <cellStyle name="Neutral" xfId="32" builtinId="28" customBuiltin="1"/>
    <cellStyle name="Normal" xfId="0" builtinId="0"/>
    <cellStyle name="Normal 2" xfId="33"/>
    <cellStyle name="Notas" xfId="34" builtinId="10" customBuiltin="1"/>
    <cellStyle name="Porcentaje" xfId="35" builtinId="5"/>
    <cellStyle name="Porcentaje 2" xfId="36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289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36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35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Encuesta!$C$49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(Encuesta!$F$48,Encuesta!$I$48,Encuesta!$L$48,Encuesta!$O$48,Encuesta!$P$48)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(Encuesta!$F$49,Encuesta!$I$49,Encuesta!$L$49,Encuesta!$O$49,Encuesta!$P$49)</c:f>
              <c:numCache>
                <c:formatCode>0.0%</c:formatCode>
                <c:ptCount val="5"/>
                <c:pt idx="0">
                  <c:v>0.99122807017543857</c:v>
                </c:pt>
                <c:pt idx="1">
                  <c:v>0.96296296296296291</c:v>
                </c:pt>
                <c:pt idx="2">
                  <c:v>0.96747967479674801</c:v>
                </c:pt>
                <c:pt idx="3">
                  <c:v>0</c:v>
                </c:pt>
                <c:pt idx="4">
                  <c:v>0.97391304347826091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1-42F2-8451-0DF9AC558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3312320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(Encuesta!$F$48,Encuesta!$I$48,Encuesta!$L$48,Encuesta!$O$48,Encuesta!$P$48)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(Encuesta!$F$50,Encuesta!$I$50,Encuesta!$L$50,Encuesta!$O$50,Encuesta!$P$50)</c:f>
              <c:numCache>
                <c:formatCode>0%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1-42F2-8451-0DF9AC558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312320"/>
        <c:axId val="1"/>
      </c:lineChart>
      <c:catAx>
        <c:axId val="80331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03312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5879667013781052"/>
          <c:y val="0.86992209307169932"/>
          <c:w val="0.64004701268489939"/>
          <c:h val="0.95935341415656372"/>
        </c:manualLayout>
      </c:layout>
      <c:overlay val="0"/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Almacen!$C$49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(Almacen!$F$48,Almacen!$I$48,Almacen!$L$48,Almacen!$O$48,Almacen!$P$48)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(Almacen!$F$49,Almacen!$I$49,Almacen!$L$49,Almacen!$O$49,Almacen!$P$49)</c:f>
              <c:numCache>
                <c:formatCode>0.0%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0.97391304347826091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8-484B-B228-7EBD2AEA7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31363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(Almacen!$F$48,Almacen!$I$48,Almacen!$L$48,Almacen!$O$48,Almacen!$P$48)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(Almacen!$F$50,Almacen!$I$50,Almacen!$L$50,Almacen!$O$50,Almacen!$P$50)</c:f>
              <c:numCache>
                <c:formatCode>0%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88-484B-B228-7EBD2AEA7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313632"/>
        <c:axId val="1"/>
      </c:lineChart>
      <c:catAx>
        <c:axId val="80331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0331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826907580758413"/>
          <c:y val="0.43902609734758763"/>
          <c:w val="0.98140335462359041"/>
          <c:h val="0.55284766233489102"/>
        </c:manualLayout>
      </c:layout>
      <c:overlay val="0"/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Mantenimiento!$C$49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(Mantenimiento!$F$48,Mantenimiento!$I$48,Mantenimiento!$L$48,Mantenimiento!$O$48,Mantenimiento!$P$48)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(Mantenimiento!$F$49,Mantenimiento!$I$49,Mantenimiento!$L$49,Mantenimiento!$O$49,Mantenimiento!$P$49)</c:f>
              <c:numCache>
                <c:formatCode>0.0%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F-448A-8D3A-767641A60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322160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(Mantenimiento!$F$48,Mantenimiento!$I$48,Mantenimiento!$L$48,Mantenimiento!$O$48,Mantenimiento!$P$48)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(Mantenimiento!$F$50,Mantenimiento!$I$50,Mantenimiento!$L$50,Mantenimiento!$O$50,Mantenimiento!$P$50)</c:f>
              <c:numCache>
                <c:formatCode>0%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F-448A-8D3A-767641A60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322160"/>
        <c:axId val="1"/>
      </c:lineChart>
      <c:catAx>
        <c:axId val="80332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03322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7918608427221701"/>
          <c:y val="0.41870089768190744"/>
          <c:w val="0.97962291831424997"/>
          <c:h val="0.53252255232801782"/>
        </c:manualLayout>
      </c:layout>
      <c:overlay val="0"/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Requerimiento!$C$49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(Requerimiento!$F$48,Requerimiento!$I$48,Requerimiento!$L$48,Requerimiento!$O$48,Requerimiento!$P$48)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(Requerimiento!$F$49,Requerimiento!$I$49,Requerimiento!$L$49,Requerimiento!$O$49,Requerimiento!$P$49)</c:f>
              <c:numCache>
                <c:formatCode>0.0%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9-4BF1-BB73-1950B0348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322816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(Requerimiento!$F$48,Requerimiento!$I$48,Requerimiento!$L$48,Requerimiento!$O$48,Requerimiento!$P$48)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(Requerimiento!$F$50,Requerimiento!$I$50,Requerimiento!$L$50,Requerimiento!$O$50,Requerimiento!$P$50)</c:f>
              <c:numCache>
                <c:formatCode>0%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9-4BF1-BB73-1950B0348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322816"/>
        <c:axId val="1"/>
      </c:lineChart>
      <c:catAx>
        <c:axId val="80332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03322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9127444906296582"/>
          <c:y val="0.45122124440327316"/>
          <c:w val="0.98426458495263192"/>
          <c:h val="0.56504289904938354"/>
        </c:manualLayout>
      </c:layout>
      <c:overlay val="0"/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ICA!$C$47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(ICA!$F$46,ICA!$I$46,ICA!$L$46,ICA!$O$46,ICA!$P$46)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(ICA!$F$47,ICA!$I$47,ICA!$L$47,ICA!$O$47,ICA!$P$47)</c:f>
              <c:numCache>
                <c:formatCode>0.0%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B-4735-A0F0-8958F6AB3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31527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(ICA!$F$46,ICA!$I$46,ICA!$L$46,ICA!$O$46,ICA!$P$46)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(ICA!$F$48,ICA!$I$48,ICA!$L$48,ICA!$O$48,ICA!$P$48)</c:f>
              <c:numCache>
                <c:formatCode>0%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735-A0F0-8958F6AB3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315272"/>
        <c:axId val="1"/>
      </c:lineChart>
      <c:catAx>
        <c:axId val="803315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03315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8796804979530242"/>
          <c:y val="0.43089619845906357"/>
          <c:w val="0.98340392565433143"/>
          <c:h val="0.54878291423249514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ICE!$C$47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(ICE!$F$46,ICE!$I$46,ICE!$L$46,ICE!$O$46,ICE!$P$46)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(ICE!$F$47,ICE!$I$47,ICE!$L$47,ICE!$O$47,ICE!$P$47)</c:f>
              <c:numCache>
                <c:formatCode>0.0%</c:formatCode>
                <c:ptCount val="5"/>
                <c:pt idx="0">
                  <c:v>0.6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0.40000000000000008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5-41C8-AA19-582DBCC40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316584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(ICE!$F$46,ICE!$I$46,ICE!$L$46,ICE!$O$46,ICE!$P$46)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(ICE!$F$48,ICE!$I$48,ICE!$L$48,ICE!$O$48,ICE!$P$48)</c:f>
              <c:numCache>
                <c:formatCode>0%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5-41C8-AA19-582DBCC40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316584"/>
        <c:axId val="1"/>
      </c:lineChart>
      <c:catAx>
        <c:axId val="803316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03316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8980831941461858"/>
          <c:y val="0.43902609734758763"/>
          <c:w val="0.98484978633869114"/>
          <c:h val="0.5569127029852976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RESPEL!$C$47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(RESPEL!$F$45,RESPEL!$I$45,RESPEL!$L$45,RESPEL!$O$45,RESPEL!$P$45)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(RESPEL!$F$47,RESPEL!$I$47,RESPEL!$L$47,RESPEL!$O$47,RESPEL!$P$47)</c:f>
              <c:numCache>
                <c:formatCode>0.00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0.94999999999999984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933-9A44-E3C105CE3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331344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(RESPEL!$F$45,RESPEL!$I$45,RESPEL!$L$45,RESPEL!$O$45,RESPEL!$P$45)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(RESPEL!$F$48,RESPEL!$I$48,RESPEL!$L$48,RESPEL!$O$48,RESPEL!$P$48)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3-4933-9A44-E3C105CE3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331344"/>
        <c:axId val="1"/>
      </c:lineChart>
      <c:catAx>
        <c:axId val="803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03331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8888980380720384"/>
          <c:y val="0.43089619845906357"/>
          <c:w val="0.98366116000205861"/>
          <c:h val="0.54878291423249514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[4]IRA!$C$46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([4]IRA!$F$45,[4]IRA!$I$45,[4]IRA!$L$45,[4]IRA!$O$45,[4]IRA!$P$45)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([4]IRA!$F$46,[4]IRA!$I$46,[4]IRA!$L$46,[4]IRA!$O$46,[4]IRA!$P$46)</c:f>
              <c:numCache>
                <c:formatCode>General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0-432F-8312-5F318DB94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3324456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0-432F-8312-5F318DB94A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0-432F-8312-5F318DB94A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0-432F-8312-5F318DB94A1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50-432F-8312-5F318DB94A1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 Light"/>
                      <a:ea typeface="Calibri Light"/>
                      <a:cs typeface="Calibri Light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350-432F-8312-5F318DB94A1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 Light"/>
                    <a:ea typeface="Calibri Light"/>
                    <a:cs typeface="Calibri Ligh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([4]IRA!$F$45,[4]IRA!$I$45,[4]IRA!$L$45,[4]IRA!$O$45,[4]IRA!$P$45)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([4]IRA!$F$47,[4]IRA!$I$47,[4]IRA!$L$47,[4]IRA!$O$47,[4]IRA!$P$47)</c:f>
              <c:numCache>
                <c:formatCode>General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50-432F-8312-5F318DB94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324456"/>
        <c:axId val="1"/>
      </c:lineChart>
      <c:catAx>
        <c:axId val="80332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 Light"/>
                <a:ea typeface="Calibri Light"/>
                <a:cs typeface="Calibri Light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 Light"/>
                <a:ea typeface="Calibri Light"/>
                <a:cs typeface="Calibri Light"/>
              </a:defRPr>
            </a:pPr>
            <a:endParaRPr lang="es-CO"/>
          </a:p>
        </c:txPr>
        <c:crossAx val="803324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6062754350828097"/>
          <c:y val="0.8920016797900262"/>
          <c:w val="0.63066256961782208"/>
          <c:h val="0.96400167979002616"/>
        </c:manualLayout>
      </c:layout>
      <c:overlay val="0"/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Calibri Light"/>
              <a:ea typeface="Calibri Light"/>
              <a:cs typeface="Calibri Light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NN!$C$49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(NN!$F$48,NN!$I$48,NN!$L$48,NN!$O$48,NN!$P$48)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(NN!$F$49,NN!$I$49,NN!$L$49,NN!$O$49,NN!$P$49)</c:f>
              <c:numCache>
                <c:formatCode>0.0%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E-4DF8-8B2F-8F9E96FC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325440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(NN!$F$48,NN!$I$48,NN!$L$48,NN!$O$48,NN!$P$48)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(NN!$F$50,NN!$I$50,NN!$L$50,NN!$O$50,NN!$P$50)</c:f>
              <c:numCache>
                <c:formatCode>0%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E-4DF8-8B2F-8F9E96FC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325440"/>
        <c:axId val="1"/>
      </c:lineChart>
      <c:catAx>
        <c:axId val="80332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03325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8984394858952087"/>
          <c:y val="0.43089595800524938"/>
          <c:w val="0.98569531244124575"/>
          <c:h val="0.54878278215223097"/>
        </c:manualLayout>
      </c:layout>
      <c:overlay val="0"/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76200</xdr:rowOff>
    </xdr:from>
    <xdr:to>
      <xdr:col>1</xdr:col>
      <xdr:colOff>1181100</xdr:colOff>
      <xdr:row>4</xdr:row>
      <xdr:rowOff>104775</xdr:rowOff>
    </xdr:to>
    <xdr:pic>
      <xdr:nvPicPr>
        <xdr:cNvPr id="1755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7650"/>
          <a:ext cx="733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997" name="Group 1"/>
        <xdr:cNvGrpSpPr>
          <a:grpSpLocks/>
        </xdr:cNvGrpSpPr>
      </xdr:nvGrpSpPr>
      <xdr:grpSpPr bwMode="auto">
        <a:xfrm>
          <a:off x="4514850" y="104775"/>
          <a:ext cx="0" cy="285750"/>
          <a:chOff x="6238875" y="104775"/>
          <a:chExt cx="0" cy="314325"/>
        </a:xfrm>
      </xdr:grpSpPr>
      <xdr:sp macro="" textlink="">
        <xdr:nvSpPr>
          <xdr:cNvPr id="2099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B909E72B-56FF-409B-B224-A1628B792F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388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352425</xdr:colOff>
      <xdr:row>0</xdr:row>
      <xdr:rowOff>38100</xdr:rowOff>
    </xdr:from>
    <xdr:to>
      <xdr:col>0</xdr:col>
      <xdr:colOff>1238250</xdr:colOff>
      <xdr:row>3</xdr:row>
      <xdr:rowOff>238125</xdr:rowOff>
    </xdr:to>
    <xdr:pic>
      <xdr:nvPicPr>
        <xdr:cNvPr id="2099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</xdr:row>
      <xdr:rowOff>28575</xdr:rowOff>
    </xdr:from>
    <xdr:to>
      <xdr:col>1</xdr:col>
      <xdr:colOff>1390650</xdr:colOff>
      <xdr:row>4</xdr:row>
      <xdr:rowOff>180975</xdr:rowOff>
    </xdr:to>
    <xdr:pic>
      <xdr:nvPicPr>
        <xdr:cNvPr id="1858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0025"/>
          <a:ext cx="895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2021" name="Group 1"/>
        <xdr:cNvGrpSpPr>
          <a:grpSpLocks/>
        </xdr:cNvGrpSpPr>
      </xdr:nvGrpSpPr>
      <xdr:grpSpPr bwMode="auto">
        <a:xfrm>
          <a:off x="5543550" y="104775"/>
          <a:ext cx="0" cy="285750"/>
          <a:chOff x="6238875" y="104775"/>
          <a:chExt cx="0" cy="314325"/>
        </a:xfrm>
      </xdr:grpSpPr>
      <xdr:sp macro="" textlink="">
        <xdr:nvSpPr>
          <xdr:cNvPr id="2202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712AEDA0-0B62-4EC1-81B9-75BE2FB636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388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476250</xdr:colOff>
      <xdr:row>0</xdr:row>
      <xdr:rowOff>114300</xdr:rowOff>
    </xdr:from>
    <xdr:to>
      <xdr:col>0</xdr:col>
      <xdr:colOff>1543050</xdr:colOff>
      <xdr:row>3</xdr:row>
      <xdr:rowOff>219075</xdr:rowOff>
    </xdr:to>
    <xdr:pic>
      <xdr:nvPicPr>
        <xdr:cNvPr id="2202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14300"/>
          <a:ext cx="1066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327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4327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104775</xdr:rowOff>
    </xdr:from>
    <xdr:to>
      <xdr:col>8</xdr:col>
      <xdr:colOff>0</xdr:colOff>
      <xdr:row>1</xdr:row>
      <xdr:rowOff>152400</xdr:rowOff>
    </xdr:to>
    <xdr:grpSp>
      <xdr:nvGrpSpPr>
        <xdr:cNvPr id="1179439" name="Group 1"/>
        <xdr:cNvGrpSpPr>
          <a:grpSpLocks/>
        </xdr:cNvGrpSpPr>
      </xdr:nvGrpSpPr>
      <xdr:grpSpPr bwMode="auto">
        <a:xfrm>
          <a:off x="7591425" y="104775"/>
          <a:ext cx="0" cy="428625"/>
          <a:chOff x="5362575" y="104775"/>
          <a:chExt cx="0" cy="314325"/>
        </a:xfrm>
      </xdr:grpSpPr>
      <xdr:sp macro="" textlink="">
        <xdr:nvSpPr>
          <xdr:cNvPr id="117948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FDD3178D-BC31-4F49-B0FC-55ED1B5912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8</xdr:col>
      <xdr:colOff>0</xdr:colOff>
      <xdr:row>0</xdr:row>
      <xdr:rowOff>104775</xdr:rowOff>
    </xdr:from>
    <xdr:to>
      <xdr:col>8</xdr:col>
      <xdr:colOff>0</xdr:colOff>
      <xdr:row>1</xdr:row>
      <xdr:rowOff>152400</xdr:rowOff>
    </xdr:to>
    <xdr:grpSp>
      <xdr:nvGrpSpPr>
        <xdr:cNvPr id="1179440" name="Group 15"/>
        <xdr:cNvGrpSpPr>
          <a:grpSpLocks/>
        </xdr:cNvGrpSpPr>
      </xdr:nvGrpSpPr>
      <xdr:grpSpPr bwMode="auto">
        <a:xfrm>
          <a:off x="7591425" y="104775"/>
          <a:ext cx="0" cy="428625"/>
          <a:chOff x="5362575" y="104775"/>
          <a:chExt cx="0" cy="314325"/>
        </a:xfrm>
      </xdr:grpSpPr>
      <xdr:sp macro="" textlink="">
        <xdr:nvSpPr>
          <xdr:cNvPr id="117948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95865FFB-D16C-4B57-9646-CFDA27E93B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8</xdr:col>
      <xdr:colOff>0</xdr:colOff>
      <xdr:row>0</xdr:row>
      <xdr:rowOff>104775</xdr:rowOff>
    </xdr:from>
    <xdr:to>
      <xdr:col>8</xdr:col>
      <xdr:colOff>0</xdr:colOff>
      <xdr:row>1</xdr:row>
      <xdr:rowOff>152400</xdr:rowOff>
    </xdr:to>
    <xdr:grpSp>
      <xdr:nvGrpSpPr>
        <xdr:cNvPr id="1179441" name="Group 1"/>
        <xdr:cNvGrpSpPr>
          <a:grpSpLocks/>
        </xdr:cNvGrpSpPr>
      </xdr:nvGrpSpPr>
      <xdr:grpSpPr bwMode="auto">
        <a:xfrm>
          <a:off x="7591425" y="104775"/>
          <a:ext cx="0" cy="428625"/>
          <a:chOff x="5362575" y="104775"/>
          <a:chExt cx="0" cy="314325"/>
        </a:xfrm>
      </xdr:grpSpPr>
      <xdr:sp macro="" textlink="">
        <xdr:nvSpPr>
          <xdr:cNvPr id="117947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87706EEB-332E-4877-B014-A2E0D7BCA6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8</xdr:col>
      <xdr:colOff>0</xdr:colOff>
      <xdr:row>0</xdr:row>
      <xdr:rowOff>104775</xdr:rowOff>
    </xdr:from>
    <xdr:to>
      <xdr:col>8</xdr:col>
      <xdr:colOff>0</xdr:colOff>
      <xdr:row>1</xdr:row>
      <xdr:rowOff>152400</xdr:rowOff>
    </xdr:to>
    <xdr:grpSp>
      <xdr:nvGrpSpPr>
        <xdr:cNvPr id="1179442" name="Group 15"/>
        <xdr:cNvGrpSpPr>
          <a:grpSpLocks/>
        </xdr:cNvGrpSpPr>
      </xdr:nvGrpSpPr>
      <xdr:grpSpPr bwMode="auto">
        <a:xfrm>
          <a:off x="7591425" y="104775"/>
          <a:ext cx="0" cy="428625"/>
          <a:chOff x="5362575" y="104775"/>
          <a:chExt cx="0" cy="314325"/>
        </a:xfrm>
      </xdr:grpSpPr>
      <xdr:sp macro="" textlink="">
        <xdr:nvSpPr>
          <xdr:cNvPr id="117947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CF61E79C-8850-4730-A6D8-57179A7A4E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8</xdr:col>
      <xdr:colOff>0</xdr:colOff>
      <xdr:row>0</xdr:row>
      <xdr:rowOff>104775</xdr:rowOff>
    </xdr:from>
    <xdr:to>
      <xdr:col>8</xdr:col>
      <xdr:colOff>0</xdr:colOff>
      <xdr:row>1</xdr:row>
      <xdr:rowOff>152400</xdr:rowOff>
    </xdr:to>
    <xdr:grpSp>
      <xdr:nvGrpSpPr>
        <xdr:cNvPr id="1179443" name="Group 1"/>
        <xdr:cNvGrpSpPr>
          <a:grpSpLocks/>
        </xdr:cNvGrpSpPr>
      </xdr:nvGrpSpPr>
      <xdr:grpSpPr bwMode="auto">
        <a:xfrm>
          <a:off x="7591425" y="104775"/>
          <a:ext cx="0" cy="428625"/>
          <a:chOff x="7950200" y="104775"/>
          <a:chExt cx="0" cy="314325"/>
        </a:xfrm>
      </xdr:grpSpPr>
      <xdr:sp macro="" textlink="">
        <xdr:nvSpPr>
          <xdr:cNvPr id="117947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417039EF-9612-4774-A135-EF4B29EF6E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8</xdr:col>
      <xdr:colOff>0</xdr:colOff>
      <xdr:row>0</xdr:row>
      <xdr:rowOff>104775</xdr:rowOff>
    </xdr:from>
    <xdr:to>
      <xdr:col>8</xdr:col>
      <xdr:colOff>0</xdr:colOff>
      <xdr:row>1</xdr:row>
      <xdr:rowOff>152400</xdr:rowOff>
    </xdr:to>
    <xdr:grpSp>
      <xdr:nvGrpSpPr>
        <xdr:cNvPr id="1179444" name="Group 1"/>
        <xdr:cNvGrpSpPr>
          <a:grpSpLocks/>
        </xdr:cNvGrpSpPr>
      </xdr:nvGrpSpPr>
      <xdr:grpSpPr bwMode="auto">
        <a:xfrm>
          <a:off x="7591425" y="104775"/>
          <a:ext cx="0" cy="428625"/>
          <a:chOff x="5362575" y="104775"/>
          <a:chExt cx="0" cy="314325"/>
        </a:xfrm>
      </xdr:grpSpPr>
      <xdr:sp macro="" textlink="">
        <xdr:nvSpPr>
          <xdr:cNvPr id="117947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7B97B87B-DF5B-46C7-93D2-0D43AA7F43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8</xdr:col>
      <xdr:colOff>0</xdr:colOff>
      <xdr:row>0</xdr:row>
      <xdr:rowOff>104775</xdr:rowOff>
    </xdr:from>
    <xdr:to>
      <xdr:col>8</xdr:col>
      <xdr:colOff>0</xdr:colOff>
      <xdr:row>1</xdr:row>
      <xdr:rowOff>152400</xdr:rowOff>
    </xdr:to>
    <xdr:grpSp>
      <xdr:nvGrpSpPr>
        <xdr:cNvPr id="1179445" name="Group 15"/>
        <xdr:cNvGrpSpPr>
          <a:grpSpLocks/>
        </xdr:cNvGrpSpPr>
      </xdr:nvGrpSpPr>
      <xdr:grpSpPr bwMode="auto">
        <a:xfrm>
          <a:off x="7591425" y="104775"/>
          <a:ext cx="0" cy="428625"/>
          <a:chOff x="5362575" y="104775"/>
          <a:chExt cx="0" cy="314325"/>
        </a:xfrm>
      </xdr:grpSpPr>
      <xdr:sp macro="" textlink="">
        <xdr:nvSpPr>
          <xdr:cNvPr id="117947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35EDBF25-A746-4615-B1C0-64C0E687A8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8</xdr:col>
      <xdr:colOff>0</xdr:colOff>
      <xdr:row>0</xdr:row>
      <xdr:rowOff>104775</xdr:rowOff>
    </xdr:from>
    <xdr:to>
      <xdr:col>8</xdr:col>
      <xdr:colOff>0</xdr:colOff>
      <xdr:row>1</xdr:row>
      <xdr:rowOff>152400</xdr:rowOff>
    </xdr:to>
    <xdr:grpSp>
      <xdr:nvGrpSpPr>
        <xdr:cNvPr id="1179446" name="Group 1"/>
        <xdr:cNvGrpSpPr>
          <a:grpSpLocks/>
        </xdr:cNvGrpSpPr>
      </xdr:nvGrpSpPr>
      <xdr:grpSpPr bwMode="auto">
        <a:xfrm>
          <a:off x="7591425" y="104775"/>
          <a:ext cx="0" cy="428625"/>
          <a:chOff x="5362575" y="104775"/>
          <a:chExt cx="0" cy="314325"/>
        </a:xfrm>
      </xdr:grpSpPr>
      <xdr:sp macro="" textlink="">
        <xdr:nvSpPr>
          <xdr:cNvPr id="117946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CCFE1F6-FA81-406E-BB9D-43FBA56B8A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8</xdr:col>
      <xdr:colOff>0</xdr:colOff>
      <xdr:row>0</xdr:row>
      <xdr:rowOff>104775</xdr:rowOff>
    </xdr:from>
    <xdr:to>
      <xdr:col>8</xdr:col>
      <xdr:colOff>0</xdr:colOff>
      <xdr:row>1</xdr:row>
      <xdr:rowOff>152400</xdr:rowOff>
    </xdr:to>
    <xdr:grpSp>
      <xdr:nvGrpSpPr>
        <xdr:cNvPr id="1179447" name="Group 15"/>
        <xdr:cNvGrpSpPr>
          <a:grpSpLocks/>
        </xdr:cNvGrpSpPr>
      </xdr:nvGrpSpPr>
      <xdr:grpSpPr bwMode="auto">
        <a:xfrm>
          <a:off x="7591425" y="104775"/>
          <a:ext cx="0" cy="428625"/>
          <a:chOff x="5362575" y="104775"/>
          <a:chExt cx="0" cy="314325"/>
        </a:xfrm>
      </xdr:grpSpPr>
      <xdr:sp macro="" textlink="">
        <xdr:nvSpPr>
          <xdr:cNvPr id="117946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85B62FC7-7AAC-4FA8-9994-C59AA7396A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8</xdr:col>
      <xdr:colOff>0</xdr:colOff>
      <xdr:row>0</xdr:row>
      <xdr:rowOff>104775</xdr:rowOff>
    </xdr:from>
    <xdr:to>
      <xdr:col>8</xdr:col>
      <xdr:colOff>0</xdr:colOff>
      <xdr:row>1</xdr:row>
      <xdr:rowOff>152400</xdr:rowOff>
    </xdr:to>
    <xdr:grpSp>
      <xdr:nvGrpSpPr>
        <xdr:cNvPr id="1179448" name="Group 1"/>
        <xdr:cNvGrpSpPr>
          <a:grpSpLocks/>
        </xdr:cNvGrpSpPr>
      </xdr:nvGrpSpPr>
      <xdr:grpSpPr bwMode="auto">
        <a:xfrm>
          <a:off x="7591425" y="104775"/>
          <a:ext cx="0" cy="428625"/>
          <a:chOff x="7950200" y="104775"/>
          <a:chExt cx="0" cy="314325"/>
        </a:xfrm>
      </xdr:grpSpPr>
      <xdr:sp macro="" textlink="">
        <xdr:nvSpPr>
          <xdr:cNvPr id="117946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668B1489-5ED4-4049-AD19-CF305B635B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8</xdr:col>
      <xdr:colOff>0</xdr:colOff>
      <xdr:row>0</xdr:row>
      <xdr:rowOff>104775</xdr:rowOff>
    </xdr:from>
    <xdr:to>
      <xdr:col>8</xdr:col>
      <xdr:colOff>0</xdr:colOff>
      <xdr:row>1</xdr:row>
      <xdr:rowOff>152400</xdr:rowOff>
    </xdr:to>
    <xdr:grpSp>
      <xdr:nvGrpSpPr>
        <xdr:cNvPr id="1179449" name="Group 1"/>
        <xdr:cNvGrpSpPr>
          <a:grpSpLocks/>
        </xdr:cNvGrpSpPr>
      </xdr:nvGrpSpPr>
      <xdr:grpSpPr bwMode="auto">
        <a:xfrm>
          <a:off x="7591425" y="104775"/>
          <a:ext cx="0" cy="428625"/>
          <a:chOff x="5362575" y="104775"/>
          <a:chExt cx="0" cy="314325"/>
        </a:xfrm>
      </xdr:grpSpPr>
      <xdr:sp macro="" textlink="">
        <xdr:nvSpPr>
          <xdr:cNvPr id="117946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3A938805-C4E1-4FB5-B059-A024F710F8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8</xdr:col>
      <xdr:colOff>0</xdr:colOff>
      <xdr:row>0</xdr:row>
      <xdr:rowOff>104775</xdr:rowOff>
    </xdr:from>
    <xdr:to>
      <xdr:col>8</xdr:col>
      <xdr:colOff>0</xdr:colOff>
      <xdr:row>1</xdr:row>
      <xdr:rowOff>152400</xdr:rowOff>
    </xdr:to>
    <xdr:grpSp>
      <xdr:nvGrpSpPr>
        <xdr:cNvPr id="1179450" name="Group 15"/>
        <xdr:cNvGrpSpPr>
          <a:grpSpLocks/>
        </xdr:cNvGrpSpPr>
      </xdr:nvGrpSpPr>
      <xdr:grpSpPr bwMode="auto">
        <a:xfrm>
          <a:off x="7591425" y="104775"/>
          <a:ext cx="0" cy="428625"/>
          <a:chOff x="5362575" y="104775"/>
          <a:chExt cx="0" cy="314325"/>
        </a:xfrm>
      </xdr:grpSpPr>
      <xdr:sp macro="" textlink="">
        <xdr:nvSpPr>
          <xdr:cNvPr id="117946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8DBBAC3E-42F6-4F04-A203-C01E673258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8</xdr:col>
      <xdr:colOff>0</xdr:colOff>
      <xdr:row>0</xdr:row>
      <xdr:rowOff>104775</xdr:rowOff>
    </xdr:from>
    <xdr:to>
      <xdr:col>8</xdr:col>
      <xdr:colOff>0</xdr:colOff>
      <xdr:row>1</xdr:row>
      <xdr:rowOff>152400</xdr:rowOff>
    </xdr:to>
    <xdr:grpSp>
      <xdr:nvGrpSpPr>
        <xdr:cNvPr id="1179451" name="Group 1"/>
        <xdr:cNvGrpSpPr>
          <a:grpSpLocks/>
        </xdr:cNvGrpSpPr>
      </xdr:nvGrpSpPr>
      <xdr:grpSpPr bwMode="auto">
        <a:xfrm>
          <a:off x="7591425" y="104775"/>
          <a:ext cx="0" cy="428625"/>
          <a:chOff x="5362575" y="104775"/>
          <a:chExt cx="0" cy="314325"/>
        </a:xfrm>
      </xdr:grpSpPr>
      <xdr:sp macro="" textlink="">
        <xdr:nvSpPr>
          <xdr:cNvPr id="117945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A06056D3-A015-441C-AAAF-53892AB817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8</xdr:col>
      <xdr:colOff>0</xdr:colOff>
      <xdr:row>0</xdr:row>
      <xdr:rowOff>104775</xdr:rowOff>
    </xdr:from>
    <xdr:to>
      <xdr:col>8</xdr:col>
      <xdr:colOff>0</xdr:colOff>
      <xdr:row>1</xdr:row>
      <xdr:rowOff>152400</xdr:rowOff>
    </xdr:to>
    <xdr:grpSp>
      <xdr:nvGrpSpPr>
        <xdr:cNvPr id="1179452" name="Group 15"/>
        <xdr:cNvGrpSpPr>
          <a:grpSpLocks/>
        </xdr:cNvGrpSpPr>
      </xdr:nvGrpSpPr>
      <xdr:grpSpPr bwMode="auto">
        <a:xfrm>
          <a:off x="7591425" y="104775"/>
          <a:ext cx="0" cy="428625"/>
          <a:chOff x="5362575" y="104775"/>
          <a:chExt cx="0" cy="314325"/>
        </a:xfrm>
      </xdr:grpSpPr>
      <xdr:sp macro="" textlink="">
        <xdr:nvSpPr>
          <xdr:cNvPr id="117945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6812DD3E-BB1D-41B6-BAA4-80FE0AD21F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8</xdr:col>
      <xdr:colOff>0</xdr:colOff>
      <xdr:row>0</xdr:row>
      <xdr:rowOff>104775</xdr:rowOff>
    </xdr:from>
    <xdr:to>
      <xdr:col>8</xdr:col>
      <xdr:colOff>0</xdr:colOff>
      <xdr:row>1</xdr:row>
      <xdr:rowOff>152400</xdr:rowOff>
    </xdr:to>
    <xdr:grpSp>
      <xdr:nvGrpSpPr>
        <xdr:cNvPr id="1179453" name="Group 1"/>
        <xdr:cNvGrpSpPr>
          <a:grpSpLocks/>
        </xdr:cNvGrpSpPr>
      </xdr:nvGrpSpPr>
      <xdr:grpSpPr bwMode="auto">
        <a:xfrm>
          <a:off x="7591425" y="104775"/>
          <a:ext cx="0" cy="428625"/>
          <a:chOff x="7950200" y="104775"/>
          <a:chExt cx="0" cy="314325"/>
        </a:xfrm>
      </xdr:grpSpPr>
      <xdr:sp macro="" textlink="">
        <xdr:nvSpPr>
          <xdr:cNvPr id="117945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637933CB-1AA7-40E0-A746-66CEDB4BE2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117945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0064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52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51</xdr:row>
      <xdr:rowOff>133350</xdr:rowOff>
    </xdr:from>
    <xdr:to>
      <xdr:col>14</xdr:col>
      <xdr:colOff>685800</xdr:colOff>
      <xdr:row>66</xdr:row>
      <xdr:rowOff>47625</xdr:rowOff>
    </xdr:to>
    <xdr:graphicFrame macro="">
      <xdr:nvGraphicFramePr>
        <xdr:cNvPr id="40064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1487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153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B7BF4AC5-DAA4-4FE1-AB76-B1604E4265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1488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1529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2BA17873-F33D-4B2A-8967-F80BB60955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1489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152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CB7C117D-0919-48E3-9012-6959062BA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1490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152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9D295D0B-5039-49AF-B76B-153703795A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1491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8152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A55BD4B1-7D02-4290-AB90-7CEA126EC5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1492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152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D0365E24-62E0-46F0-B4B2-A438A55065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1493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1519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552A0725-35C7-46A3-BACB-7F4D0A94AC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1494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151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BE94E658-9A5A-4C38-ADF4-389ACC2837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1495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151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31624613-F60B-4A23-8667-49BF84356E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1496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8151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FAA48B16-C9B6-4D84-A630-0E455779C4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1497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151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F143EAD3-7758-408C-BD47-27704FB6A6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1498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1509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14292132-36E4-4F69-885F-98558348A6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1499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150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2883C361-2D89-45CF-AB80-2CE2CF4BE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1500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150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BF790236-1EAD-40F7-880C-F1915A16D2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1501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8150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27FAFCCF-C8CF-4F43-B925-DE42125DE4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118150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1498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52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4149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3535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357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86395907-2657-4E06-BD46-E9A80D44E9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3536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357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F0CD99F5-1649-4E3C-9C3D-EA8C288B84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3537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357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BEC87DB7-7280-49F6-8ECC-CC51CC0F82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3538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3573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5E64965D-FFD4-4EBC-8526-CA936894AC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3539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8357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B1174754-2097-4C21-8FA2-9564510F7E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3540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356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69DA8F67-2D4F-4123-BD98-3CA0AE0500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3541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356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8C0D71DC-16E0-4426-A575-2D91A08394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3542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356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4E7804E0-EDE4-4F4D-94C9-EBEC6534D8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3543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3563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31BD5312-69BD-44C1-AF7A-60CFDB542B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3544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8356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C4E0820A-5617-4325-9CCD-746CA86186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3545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355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612E5072-6D92-4D55-890F-FDF79A8BA5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3546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355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A875B01F-5CB8-4CAC-9878-6C74FC6377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3547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355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D3F4F752-E09D-40F0-9A00-FAD52476EA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3548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3553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508BD856-2B83-485F-A4DF-78E6589A4D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3549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8355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8D2038B8-3D8C-480D-A0C1-2A4A33F9BD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118355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2010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42010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5583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562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D6182CAF-7E74-48DD-B872-6848890189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5584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562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A4DBB27A-AC7B-4608-BCD8-8AE10418DF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5585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562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A41F3F8A-178D-49CD-B744-8A77019651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5586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562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7A7830EB-F6CF-4DC4-A534-F6E645883E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5587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8561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9CBBF3C0-EB65-4F5B-A559-F1C002F73E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5588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561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4AB5A870-FD8D-4EC4-8153-DD2AB09563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5589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561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FCE4D743-AA78-4BBE-BC3B-4CBA7A5E53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5590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561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FE57B794-3869-4C10-99AB-88FDA1F7A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5591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561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5AF41E45-83CD-478C-818F-8B59102545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5592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8560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5B4748FE-6313-4BDE-B1AE-4F63BA13B7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5593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560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9F79EA3D-B0F2-4AF1-BC27-EE3DD35579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5594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560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69A50309-351C-44DC-9BBC-CFA6711BC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5595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560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BFE00676-3373-470F-9480-DE3E0130AD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5596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8560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D2B0D354-B5B1-45A7-8E0D-31271475D1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85597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8559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BE566F24-073B-45D4-AC25-49A83DD486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118559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73024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49</xdr:row>
      <xdr:rowOff>133350</xdr:rowOff>
    </xdr:from>
    <xdr:to>
      <xdr:col>14</xdr:col>
      <xdr:colOff>638175</xdr:colOff>
      <xdr:row>64</xdr:row>
      <xdr:rowOff>47625</xdr:rowOff>
    </xdr:to>
    <xdr:graphicFrame macro="">
      <xdr:nvGraphicFramePr>
        <xdr:cNvPr id="73024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61089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6113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D6182CAF-7E74-48DD-B872-6848890189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61090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6113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A4DBB27A-AC7B-4608-BCD8-8AE10418DF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61091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6112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A41F3F8A-178D-49CD-B744-8A77019651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61092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6112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7A7830EB-F6CF-4DC4-A534-F6E645883E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61093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6112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9CBBF3C0-EB65-4F5B-A559-F1C002F73E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61094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6112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4AB5A870-FD8D-4EC4-8153-DD2AB09563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61095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6112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FCE4D743-AA78-4BBE-BC3B-4CBA7A5E53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61096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6111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FE57B794-3869-4C10-99AB-88FDA1F7A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61097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6111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5AF41E45-83CD-478C-818F-8B59102545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61098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6111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5B4748FE-6313-4BDE-B1AE-4F63BA13B7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61099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6111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9F79EA3D-B0F2-4AF1-BC27-EE3DD35579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61100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6111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69A50309-351C-44DC-9BBC-CFA6711BC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61101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6110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BFE00676-3373-470F-9480-DE3E0130AD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61102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6110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D2B0D354-B5B1-45A7-8E0D-31271475D1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61103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6110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BE566F24-073B-45D4-AC25-49A83DD486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116110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7384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49</xdr:row>
      <xdr:rowOff>133350</xdr:rowOff>
    </xdr:from>
    <xdr:to>
      <xdr:col>14</xdr:col>
      <xdr:colOff>638175</xdr:colOff>
      <xdr:row>64</xdr:row>
      <xdr:rowOff>47625</xdr:rowOff>
    </xdr:to>
    <xdr:graphicFrame macro="">
      <xdr:nvGraphicFramePr>
        <xdr:cNvPr id="73843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2307" name="Group 1"/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117235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D6182CAF-7E74-48DD-B872-6848890189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2308" name="Group 15"/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1172349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A4DBB27A-AC7B-4608-BCD8-8AE10418DF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2309" name="Group 1"/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117234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A41F3F8A-178D-49CD-B744-8A77019651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2310" name="Group 15"/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117234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7A7830EB-F6CF-4DC4-A534-F6E645883E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2311" name="Group 1"/>
        <xdr:cNvGrpSpPr>
          <a:grpSpLocks/>
        </xdr:cNvGrpSpPr>
      </xdr:nvGrpSpPr>
      <xdr:grpSpPr bwMode="auto">
        <a:xfrm>
          <a:off x="3701143" y="104775"/>
          <a:ext cx="0" cy="428625"/>
          <a:chOff x="7950200" y="104775"/>
          <a:chExt cx="0" cy="314325"/>
        </a:xfrm>
      </xdr:grpSpPr>
      <xdr:sp macro="" textlink="">
        <xdr:nvSpPr>
          <xdr:cNvPr id="117234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9CBBF3C0-EB65-4F5B-A559-F1C002F73E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2312" name="Group 1"/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117234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4AB5A870-FD8D-4EC4-8153-DD2AB09563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2313" name="Group 15"/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1172339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FCE4D743-AA78-4BBE-BC3B-4CBA7A5E53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2314" name="Group 1"/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117233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FE57B794-3869-4C10-99AB-88FDA1F7A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2315" name="Group 15"/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117233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5AF41E45-83CD-478C-818F-8B59102545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2316" name="Group 1"/>
        <xdr:cNvGrpSpPr>
          <a:grpSpLocks/>
        </xdr:cNvGrpSpPr>
      </xdr:nvGrpSpPr>
      <xdr:grpSpPr bwMode="auto">
        <a:xfrm>
          <a:off x="3701143" y="104775"/>
          <a:ext cx="0" cy="428625"/>
          <a:chOff x="7950200" y="104775"/>
          <a:chExt cx="0" cy="314325"/>
        </a:xfrm>
      </xdr:grpSpPr>
      <xdr:sp macro="" textlink="">
        <xdr:nvSpPr>
          <xdr:cNvPr id="117233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5B4748FE-6313-4BDE-B1AE-4F63BA13B7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2317" name="Group 1"/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117233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9F79EA3D-B0F2-4AF1-BC27-EE3DD35579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2318" name="Group 15"/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1172329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69A50309-351C-44DC-9BBC-CFA6711BC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2319" name="Group 1"/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117232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BFE00676-3373-470F-9480-DE3E0130AD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2320" name="Group 15"/>
        <xdr:cNvGrpSpPr>
          <a:grpSpLocks/>
        </xdr:cNvGrpSpPr>
      </xdr:nvGrpSpPr>
      <xdr:grpSpPr bwMode="auto">
        <a:xfrm>
          <a:off x="3701143" y="104775"/>
          <a:ext cx="0" cy="428625"/>
          <a:chOff x="5362575" y="104775"/>
          <a:chExt cx="0" cy="314325"/>
        </a:xfrm>
      </xdr:grpSpPr>
      <xdr:sp macro="" textlink="">
        <xdr:nvSpPr>
          <xdr:cNvPr id="117232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D2B0D354-B5B1-45A7-8E0D-31271475D1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2321" name="Group 1"/>
        <xdr:cNvGrpSpPr>
          <a:grpSpLocks/>
        </xdr:cNvGrpSpPr>
      </xdr:nvGrpSpPr>
      <xdr:grpSpPr bwMode="auto">
        <a:xfrm>
          <a:off x="3701143" y="104775"/>
          <a:ext cx="0" cy="428625"/>
          <a:chOff x="7950200" y="104775"/>
          <a:chExt cx="0" cy="314325"/>
        </a:xfrm>
      </xdr:grpSpPr>
      <xdr:sp macro="" textlink="">
        <xdr:nvSpPr>
          <xdr:cNvPr id="117232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BE566F24-073B-45D4-AC25-49A83DD486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117232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74048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49</xdr:row>
      <xdr:rowOff>133350</xdr:rowOff>
    </xdr:from>
    <xdr:to>
      <xdr:col>14</xdr:col>
      <xdr:colOff>638175</xdr:colOff>
      <xdr:row>64</xdr:row>
      <xdr:rowOff>47625</xdr:rowOff>
    </xdr:to>
    <xdr:graphicFrame macro="">
      <xdr:nvGraphicFramePr>
        <xdr:cNvPr id="7404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4355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439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D6182CAF-7E74-48DD-B872-6848890189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4356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439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A4DBB27A-AC7B-4608-BCD8-8AE10418DF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4357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439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A41F3F8A-178D-49CD-B744-8A77019651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4358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4393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7A7830EB-F6CF-4DC4-A534-F6E645883E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4359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7439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9CBBF3C0-EB65-4F5B-A559-F1C002F73E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4360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438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4AB5A870-FD8D-4EC4-8153-DD2AB09563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4361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438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FCE4D743-AA78-4BBE-BC3B-4CBA7A5E53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4362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438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FE57B794-3869-4C10-99AB-88FDA1F7A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4363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4383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5AF41E45-83CD-478C-818F-8B59102545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4364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7438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5B4748FE-6313-4BDE-B1AE-4F63BA13B7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4365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437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9F79EA3D-B0F2-4AF1-BC27-EE3DD35579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4366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437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69A50309-351C-44DC-9BBC-CFA6711BC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4367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437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BFE00676-3373-470F-9480-DE3E0130AD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4368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4373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D2B0D354-B5B1-45A7-8E0D-31271475D1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4369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7437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BE566F24-073B-45D4-AC25-49A83DD486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117437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74259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344853</xdr:colOff>
      <xdr:row>21</xdr:row>
      <xdr:rowOff>122726</xdr:rowOff>
    </xdr:from>
    <xdr:ext cx="3551317" cy="39074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/>
            <xdr:cNvSpPr txBox="1"/>
          </xdr:nvSpPr>
          <xdr:spPr>
            <a:xfrm>
              <a:off x="4167553" y="3513626"/>
              <a:ext cx="3555174" cy="3907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s-CO" sz="16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ES" sz="1600" b="1" i="1">
                          <a:latin typeface="Cambria Math" panose="02040503050406030204" pitchFamily="18" charset="0"/>
                        </a:rPr>
                        <m:t>𝑹𝑺𝑨𝑷𝑬</m:t>
                      </m:r>
                      <m:r>
                        <a:rPr lang="es-ES" sz="1600" b="1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600" b="1" i="1">
                          <a:latin typeface="Cambria Math" panose="02040503050406030204" pitchFamily="18" charset="0"/>
                        </a:rPr>
                        <m:t>𝒎𝒆𝒔</m:t>
                      </m:r>
                      <m:r>
                        <a:rPr lang="es-ES" sz="1600" b="1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600" b="1" i="1">
                          <a:latin typeface="Cambria Math" panose="02040503050406030204" pitchFamily="18" charset="0"/>
                        </a:rPr>
                        <m:t>𝒗𝒊𝒈𝒆𝒏𝒄𝒊𝒂</m:t>
                      </m:r>
                      <m:r>
                        <a:rPr lang="es-ES" sz="1600" b="1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600" b="1" i="1">
                          <a:latin typeface="Cambria Math" panose="02040503050406030204" pitchFamily="18" charset="0"/>
                        </a:rPr>
                        <m:t>𝒂𝒄𝒕𝒖𝒂𝒍</m:t>
                      </m:r>
                      <m:r>
                        <a:rPr lang="es-ES" sz="1600" b="1" i="1">
                          <a:latin typeface="Cambria Math" panose="02040503050406030204" pitchFamily="18" charset="0"/>
                        </a:rPr>
                        <m:t> </m:t>
                      </m:r>
                    </m:num>
                    <m:den>
                      <m:r>
                        <a:rPr lang="es-ES" sz="1600" b="1" i="1">
                          <a:latin typeface="Cambria Math" panose="02040503050406030204" pitchFamily="18" charset="0"/>
                        </a:rPr>
                        <m:t>𝑹𝑺𝒏𝑷</m:t>
                      </m:r>
                      <m:r>
                        <a:rPr lang="es-ES" sz="1600" b="1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600" b="1" i="1">
                          <a:latin typeface="Cambria Math" panose="02040503050406030204" pitchFamily="18" charset="0"/>
                        </a:rPr>
                        <m:t>𝒗𝒊𝒈𝒆𝒏𝒄𝒊𝒂</m:t>
                      </m:r>
                      <m:r>
                        <a:rPr lang="es-ES" sz="1600" b="1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600" b="1" i="1">
                          <a:latin typeface="Cambria Math" panose="02040503050406030204" pitchFamily="18" charset="0"/>
                        </a:rPr>
                        <m:t>𝒂𝒄𝒕𝒖𝒂𝒍</m:t>
                      </m:r>
                      <m:r>
                        <a:rPr lang="es-ES" sz="1600" b="1" i="1">
                          <a:latin typeface="Cambria Math" panose="02040503050406030204" pitchFamily="18" charset="0"/>
                        </a:rPr>
                        <m:t> </m:t>
                      </m:r>
                    </m:den>
                  </m:f>
                  <m:r>
                    <a:rPr lang="es-ES" sz="1600" b="1" i="1">
                      <a:latin typeface="Cambria Math" panose="02040503050406030204" pitchFamily="18" charset="0"/>
                    </a:rPr>
                    <m:t>∗</m:t>
                  </m:r>
                </m:oMath>
              </a14:m>
              <a:r>
                <a:rPr lang="es-CO" sz="1600" b="1">
                  <a:latin typeface="Arial" panose="020B0604020202020204" pitchFamily="34" charset="0"/>
                  <a:cs typeface="Arial" panose="020B0604020202020204" pitchFamily="34" charset="0"/>
                </a:rPr>
                <a:t>100</a:t>
              </a:r>
            </a:p>
          </xdr:txBody>
        </xdr:sp>
      </mc:Choice>
      <mc:Fallback>
        <xdr:sp macro="" textlink="">
          <xdr:nvSpPr>
            <xdr:cNvPr id="3" name="CuadroTexto 2"/>
            <xdr:cNvSpPr txBox="1"/>
          </xdr:nvSpPr>
          <xdr:spPr>
            <a:xfrm>
              <a:off x="4167553" y="3513626"/>
              <a:ext cx="3555174" cy="3907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CO" sz="1600" b="1" i="0">
                  <a:latin typeface="Cambria Math" panose="02040503050406030204" pitchFamily="18" charset="0"/>
                </a:rPr>
                <a:t>(</a:t>
              </a:r>
              <a:r>
                <a:rPr lang="es-ES" sz="1600" b="1" i="0">
                  <a:latin typeface="Cambria Math" panose="02040503050406030204" pitchFamily="18" charset="0"/>
                </a:rPr>
                <a:t>𝑹𝑺𝑨𝑷𝑬 𝒎𝒆𝒔 𝒗𝒊𝒈𝒆𝒏𝒄𝒊𝒂 𝒂𝒄𝒕𝒖𝒂𝒍 </a:t>
              </a:r>
              <a:r>
                <a:rPr lang="es-CO" sz="1600" b="1" i="0">
                  <a:latin typeface="Cambria Math" panose="02040503050406030204" pitchFamily="18" charset="0"/>
                </a:rPr>
                <a:t>)/(</a:t>
              </a:r>
              <a:r>
                <a:rPr lang="es-ES" sz="1600" b="1" i="0">
                  <a:latin typeface="Cambria Math" panose="02040503050406030204" pitchFamily="18" charset="0"/>
                </a:rPr>
                <a:t>𝑹𝑺𝒏𝑷 𝒗𝒊𝒈𝒆𝒏𝒄𝒊𝒂 𝒂𝒄𝒕𝒖𝒂𝒍 </a:t>
              </a:r>
              <a:r>
                <a:rPr lang="es-CO" sz="1600" b="1" i="0">
                  <a:latin typeface="Cambria Math" panose="02040503050406030204" pitchFamily="18" charset="0"/>
                </a:rPr>
                <a:t>)</a:t>
              </a:r>
              <a:r>
                <a:rPr lang="es-ES" sz="1600" b="1" i="0">
                  <a:latin typeface="Cambria Math" panose="02040503050406030204" pitchFamily="18" charset="0"/>
                </a:rPr>
                <a:t>∗</a:t>
              </a:r>
              <a:r>
                <a:rPr lang="es-CO" sz="1600" b="1">
                  <a:latin typeface="Arial" panose="020B0604020202020204" pitchFamily="34" charset="0"/>
                  <a:cs typeface="Arial" panose="020B0604020202020204" pitchFamily="34" charset="0"/>
                </a:rPr>
                <a:t>100</a:t>
              </a:r>
            </a:p>
          </xdr:txBody>
        </xdr:sp>
      </mc:Fallback>
    </mc:AlternateContent>
    <xdr:clientData/>
  </xdr:oneCellAnchor>
  <xdr:twoCellAnchor>
    <xdr:from>
      <xdr:col>2</xdr:col>
      <xdr:colOff>828675</xdr:colOff>
      <xdr:row>52</xdr:row>
      <xdr:rowOff>123825</xdr:rowOff>
    </xdr:from>
    <xdr:to>
      <xdr:col>14</xdr:col>
      <xdr:colOff>47625</xdr:colOff>
      <xdr:row>67</xdr:row>
      <xdr:rowOff>76200</xdr:rowOff>
    </xdr:to>
    <xdr:graphicFrame macro="">
      <xdr:nvGraphicFramePr>
        <xdr:cNvPr id="74259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6403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644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D6182CAF-7E74-48DD-B872-6848890189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6404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644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A4DBB27A-AC7B-4608-BCD8-8AE10418DF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6405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644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A41F3F8A-178D-49CD-B744-8A77019651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6406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644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7A7830EB-F6CF-4DC4-A534-F6E645883E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6407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7643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9CBBF3C0-EB65-4F5B-A559-F1C002F73E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6408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643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4AB5A870-FD8D-4EC4-8153-DD2AB09563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6409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643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FCE4D743-AA78-4BBE-BC3B-4CBA7A5E53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6410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643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FE57B794-3869-4C10-99AB-88FDA1F7A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6411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643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5AF41E45-83CD-478C-818F-8B59102545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6412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7642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5B4748FE-6313-4BDE-B1AE-4F63BA13B7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6413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642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9F79EA3D-B0F2-4AF1-BC27-EE3DD35579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6414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642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69A50309-351C-44DC-9BBC-CFA6711BC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6415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642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BFE00676-3373-470F-9480-DE3E0130AD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6416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17642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D2B0D354-B5B1-45A7-8E0D-31271475D1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227385511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76417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17641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BE566F24-073B-45D4-AC25-49A83DD486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117641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56953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56953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310949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31099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D6182CAF-7E74-48DD-B872-6848890189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310950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31099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A4DBB27A-AC7B-4608-BCD8-8AE10418DF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310951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31098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A41F3F8A-178D-49CD-B744-8A77019651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310952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31098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7A7830EB-F6CF-4DC4-A534-F6E645883E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310953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31098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9CBBF3C0-EB65-4F5B-A559-F1C002F73E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310954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31098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4AB5A870-FD8D-4EC4-8153-DD2AB09563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310955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31098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FCE4D743-AA78-4BBE-BC3B-4CBA7A5E53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310956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31097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FE57B794-3869-4C10-99AB-88FDA1F7A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310957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31097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5AF41E45-83CD-478C-818F-8B59102545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310958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31097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5B4748FE-6313-4BDE-B1AE-4F63BA13B7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310959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31097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9F79EA3D-B0F2-4AF1-BC27-EE3DD35579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310960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31097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69A50309-351C-44DC-9BBC-CFA6711BC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310961" name="Group 1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31096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BFE00676-3373-470F-9480-DE3E0130AD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310962" name="Group 15"/>
        <xdr:cNvGrpSpPr>
          <a:grpSpLocks/>
        </xdr:cNvGrpSpPr>
      </xdr:nvGrpSpPr>
      <xdr:grpSpPr bwMode="auto">
        <a:xfrm>
          <a:off x="3705225" y="104775"/>
          <a:ext cx="0" cy="428625"/>
          <a:chOff x="5362575" y="104775"/>
          <a:chExt cx="0" cy="314325"/>
        </a:xfrm>
      </xdr:grpSpPr>
      <xdr:sp macro="" textlink="">
        <xdr:nvSpPr>
          <xdr:cNvPr id="131096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D2B0D354-B5B1-45A7-8E0D-31271475D1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6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310963" name="Group 1"/>
        <xdr:cNvGrpSpPr>
          <a:grpSpLocks/>
        </xdr:cNvGrpSpPr>
      </xdr:nvGrpSpPr>
      <xdr:grpSpPr bwMode="auto">
        <a:xfrm>
          <a:off x="3705225" y="104775"/>
          <a:ext cx="0" cy="428625"/>
          <a:chOff x="7950200" y="104775"/>
          <a:chExt cx="0" cy="314325"/>
        </a:xfrm>
      </xdr:grpSpPr>
      <xdr:sp macro="" textlink="">
        <xdr:nvSpPr>
          <xdr:cNvPr id="131096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BE566F24-073B-45D4-AC25-49A83DD486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131096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aya\Desktop\Asesor&#237;a\Ind_InfraestructuraFisica%20%20%20%20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aya\Desktop\Asesor&#237;a\IndicadoresConsumos_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aya\AppData\Local\Microsoft\Windows\INetCache\Content.Outlook\FHT2TMBL\AMBIENTAL_GC-F-006_HojaVidaIndicadores_programas2024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aya\Desktop\Asesor&#237;a\IndicadoresAmbiental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ma Posesion "/>
      <sheetName val="Registro Toma Poses "/>
      <sheetName val="Oport Termin Proc"/>
      <sheetName val="Regis Opor Term Pro"/>
      <sheetName val="Encuesta"/>
      <sheetName val="Reg_Encuesta"/>
      <sheetName val="Almacen"/>
      <sheetName val="Registro Almacén"/>
      <sheetName val="Mantenimiento"/>
      <sheetName val="Registro Mantto"/>
      <sheetName val="Requerimiento"/>
      <sheetName val="Registro Requerimiento"/>
      <sheetName val="ICA"/>
      <sheetName val="ICA_Registro"/>
      <sheetName val="ICE"/>
      <sheetName val="ICE_Registro"/>
      <sheetName val="RESPEL"/>
      <sheetName val="Registro de Datos_RESPEL"/>
      <sheetName val="IRA"/>
      <sheetName val="Registro de Datos_IRA"/>
      <sheetName val="NN"/>
      <sheetName val="Registro N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">
          <cell r="C12" t="str">
            <v>GESTION DE INFRAESTRUCTURA FISICA</v>
          </cell>
        </row>
      </sheetData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ma Posesion "/>
      <sheetName val="Registro Toma Poses "/>
      <sheetName val="Oport Termin Proc"/>
      <sheetName val="Regis Opor Term Pro"/>
      <sheetName val="ICA"/>
      <sheetName val="ICA_Registro"/>
      <sheetName val="ICE"/>
      <sheetName val="ICE_Registro"/>
      <sheetName val="ConsumosPercapita"/>
    </sheetNames>
    <sheetDataSet>
      <sheetData sheetId="0"/>
      <sheetData sheetId="1"/>
      <sheetData sheetId="2"/>
      <sheetData sheetId="3"/>
      <sheetData sheetId="4">
        <row r="14">
          <cell r="C14" t="str">
            <v>Indicador Consumo Agua (ICA)</v>
          </cell>
        </row>
        <row r="40">
          <cell r="B40" t="str">
            <v>Sedes con registro de consumo permitido</v>
          </cell>
        </row>
      </sheetData>
      <sheetData sheetId="5"/>
      <sheetData sheetId="6">
        <row r="14">
          <cell r="C14" t="str">
            <v>Indicador Consumo Energético (ICE)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vida RESPEL"/>
      <sheetName val="Registro de Datos_RESPEL"/>
      <sheetName val="Hoja de vida IRA"/>
      <sheetName val="Registro de Datos_IRA"/>
    </sheetNames>
    <sheetDataSet>
      <sheetData sheetId="0">
        <row r="14">
          <cell r="C14" t="str">
            <v xml:space="preserve">RESPEL- Indicador de Residuos Peligrosos </v>
          </cell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</sheetData>
      <sheetData sheetId="1"/>
      <sheetData sheetId="2">
        <row r="14">
          <cell r="C14" t="str">
            <v>Residuos aprovechables (IRA)</v>
          </cell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A"/>
      <sheetName val="ICA_Registro"/>
      <sheetName val="ICE"/>
      <sheetName val="ICE_Registro"/>
      <sheetName val="RESPEL"/>
      <sheetName val="Registro de Datos_RESPEL"/>
      <sheetName val="IRA"/>
      <sheetName val="Registro de Datos_IRA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>
        <row r="45">
          <cell r="F45" t="str">
            <v>MAR</v>
          </cell>
          <cell r="I45" t="str">
            <v>JUN</v>
          </cell>
          <cell r="L45" t="str">
            <v>SEP</v>
          </cell>
          <cell r="O45" t="str">
            <v>DIC</v>
          </cell>
          <cell r="P45" t="str">
            <v>PROMEDIO</v>
          </cell>
        </row>
        <row r="46">
          <cell r="C46" t="str">
            <v>RESULTADO</v>
          </cell>
          <cell r="F46">
            <v>0.5</v>
          </cell>
          <cell r="I46" t="str">
            <v>0</v>
          </cell>
          <cell r="L46" t="str">
            <v>0</v>
          </cell>
          <cell r="O46" t="str">
            <v>0</v>
          </cell>
          <cell r="P46" t="str">
            <v>0</v>
          </cell>
        </row>
        <row r="47">
          <cell r="F47">
            <v>0.2</v>
          </cell>
          <cell r="I47">
            <v>0.2</v>
          </cell>
          <cell r="L47">
            <v>0.2</v>
          </cell>
          <cell r="O47">
            <v>0.2</v>
          </cell>
          <cell r="P47">
            <v>0.2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9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0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5.85546875" style="3" bestFit="1" customWidth="1"/>
    <col min="5" max="5" width="7" style="3" bestFit="1" customWidth="1"/>
    <col min="6" max="6" width="6.7109375" style="3" bestFit="1" customWidth="1"/>
    <col min="7" max="7" width="6.28515625" style="3" bestFit="1" customWidth="1"/>
    <col min="8" max="8" width="6.85546875" style="3" bestFit="1" customWidth="1"/>
    <col min="9" max="9" width="6.28515625" style="3" bestFit="1" customWidth="1"/>
    <col min="10" max="10" width="7" style="3" bestFit="1" customWidth="1"/>
    <col min="11" max="11" width="6.42578125" style="3" bestFit="1" customWidth="1"/>
    <col min="12" max="12" width="9.42578125" style="3" customWidth="1"/>
    <col min="13" max="13" width="8.42578125" style="3" customWidth="1"/>
    <col min="14" max="14" width="7.285156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7" ht="13.5" thickBot="1" x14ac:dyDescent="0.25"/>
    <row r="2" spans="1:17" ht="16.5" customHeight="1" x14ac:dyDescent="0.2">
      <c r="B2" s="364"/>
      <c r="C2" s="367" t="s">
        <v>56</v>
      </c>
      <c r="D2" s="368"/>
      <c r="E2" s="368"/>
      <c r="F2" s="368"/>
      <c r="G2" s="368"/>
      <c r="H2" s="368"/>
      <c r="I2" s="368"/>
      <c r="J2" s="368"/>
      <c r="K2" s="368"/>
      <c r="L2" s="368"/>
      <c r="M2" s="369"/>
      <c r="N2" s="370" t="s">
        <v>57</v>
      </c>
      <c r="O2" s="371"/>
      <c r="P2" s="372"/>
    </row>
    <row r="3" spans="1:17" ht="15.75" customHeight="1" x14ac:dyDescent="0.2">
      <c r="B3" s="365"/>
      <c r="C3" s="373" t="s">
        <v>58</v>
      </c>
      <c r="D3" s="374"/>
      <c r="E3" s="374"/>
      <c r="F3" s="374"/>
      <c r="G3" s="374"/>
      <c r="H3" s="374"/>
      <c r="I3" s="374"/>
      <c r="J3" s="374"/>
      <c r="K3" s="374"/>
      <c r="L3" s="374"/>
      <c r="M3" s="375"/>
      <c r="N3" s="376" t="s">
        <v>97</v>
      </c>
      <c r="O3" s="377"/>
      <c r="P3" s="378"/>
    </row>
    <row r="4" spans="1:17" ht="15.75" customHeight="1" x14ac:dyDescent="0.2">
      <c r="B4" s="365"/>
      <c r="C4" s="373" t="s">
        <v>59</v>
      </c>
      <c r="D4" s="374"/>
      <c r="E4" s="374"/>
      <c r="F4" s="374"/>
      <c r="G4" s="374"/>
      <c r="H4" s="374"/>
      <c r="I4" s="374"/>
      <c r="J4" s="374"/>
      <c r="K4" s="374"/>
      <c r="L4" s="374"/>
      <c r="M4" s="375"/>
      <c r="N4" s="376" t="s">
        <v>62</v>
      </c>
      <c r="O4" s="377"/>
      <c r="P4" s="378"/>
    </row>
    <row r="5" spans="1:17" ht="16.5" customHeight="1" thickBot="1" x14ac:dyDescent="0.25">
      <c r="B5" s="366"/>
      <c r="C5" s="379" t="s">
        <v>60</v>
      </c>
      <c r="D5" s="380"/>
      <c r="E5" s="380"/>
      <c r="F5" s="380"/>
      <c r="G5" s="380"/>
      <c r="H5" s="380"/>
      <c r="I5" s="380"/>
      <c r="J5" s="380"/>
      <c r="K5" s="380"/>
      <c r="L5" s="380"/>
      <c r="M5" s="381"/>
      <c r="N5" s="382" t="s">
        <v>61</v>
      </c>
      <c r="O5" s="383"/>
      <c r="P5" s="384"/>
    </row>
    <row r="6" spans="1:17" ht="13.5" thickBot="1" x14ac:dyDescent="0.25"/>
    <row r="7" spans="1:17" x14ac:dyDescent="0.2">
      <c r="A7" s="32"/>
      <c r="B7" s="353" t="s">
        <v>65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5"/>
      <c r="Q7" s="32"/>
    </row>
    <row r="8" spans="1:17" ht="13.5" thickBot="1" x14ac:dyDescent="0.25">
      <c r="A8" s="32"/>
      <c r="B8" s="356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8"/>
      <c r="Q8" s="32"/>
    </row>
    <row r="9" spans="1:17" ht="6.75" customHeight="1" thickBot="1" x14ac:dyDescent="0.25">
      <c r="A9" s="32"/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2"/>
    </row>
    <row r="10" spans="1:17" ht="26.25" customHeight="1" thickBot="1" x14ac:dyDescent="0.25">
      <c r="A10" s="32"/>
      <c r="B10" s="16" t="s">
        <v>83</v>
      </c>
      <c r="C10" s="17">
        <v>2017</v>
      </c>
      <c r="D10" s="360" t="s">
        <v>1</v>
      </c>
      <c r="E10" s="361"/>
      <c r="F10" s="361"/>
      <c r="G10" s="361"/>
      <c r="H10" s="362" t="s">
        <v>96</v>
      </c>
      <c r="I10" s="362"/>
      <c r="J10" s="362"/>
      <c r="K10" s="361" t="s">
        <v>27</v>
      </c>
      <c r="L10" s="361"/>
      <c r="M10" s="361"/>
      <c r="N10" s="361"/>
      <c r="O10" s="362" t="s">
        <v>35</v>
      </c>
      <c r="P10" s="363"/>
      <c r="Q10" s="32"/>
    </row>
    <row r="11" spans="1:17" ht="4.5" customHeight="1" thickBot="1" x14ac:dyDescent="0.25">
      <c r="A11" s="32"/>
      <c r="B11" s="342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4"/>
      <c r="Q11" s="32"/>
    </row>
    <row r="12" spans="1:17" ht="13.5" thickBot="1" x14ac:dyDescent="0.25">
      <c r="A12" s="32"/>
      <c r="B12" s="23" t="s">
        <v>0</v>
      </c>
      <c r="C12" s="298" t="s">
        <v>46</v>
      </c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9"/>
      <c r="Q12" s="32"/>
    </row>
    <row r="13" spans="1:17" ht="4.5" customHeight="1" thickBot="1" x14ac:dyDescent="0.25">
      <c r="A13" s="32"/>
      <c r="B13" s="281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9"/>
      <c r="Q13" s="32"/>
    </row>
    <row r="14" spans="1:17" ht="13.5" thickBot="1" x14ac:dyDescent="0.25">
      <c r="A14" s="32"/>
      <c r="B14" s="23" t="s">
        <v>6</v>
      </c>
      <c r="C14" s="339" t="s">
        <v>98</v>
      </c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1"/>
      <c r="Q14" s="32"/>
    </row>
    <row r="15" spans="1:17" ht="4.5" customHeight="1" thickBot="1" x14ac:dyDescent="0.25">
      <c r="A15" s="32"/>
      <c r="B15" s="318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20"/>
      <c r="Q15" s="32"/>
    </row>
    <row r="16" spans="1:17" ht="37.5" customHeight="1" thickBot="1" x14ac:dyDescent="0.25">
      <c r="A16" s="32"/>
      <c r="B16" s="23" t="s">
        <v>25</v>
      </c>
      <c r="C16" s="321" t="s">
        <v>99</v>
      </c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6"/>
      <c r="Q16" s="32"/>
    </row>
    <row r="17" spans="1:17" ht="4.5" customHeight="1" thickBot="1" x14ac:dyDescent="0.25">
      <c r="A17" s="32"/>
      <c r="B17" s="318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20"/>
      <c r="Q17" s="32"/>
    </row>
    <row r="18" spans="1:17" ht="26.25" customHeight="1" thickBot="1" x14ac:dyDescent="0.25">
      <c r="A18" s="32"/>
      <c r="B18" s="23" t="s">
        <v>11</v>
      </c>
      <c r="C18" s="347" t="s">
        <v>114</v>
      </c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9"/>
      <c r="Q18" s="32"/>
    </row>
    <row r="19" spans="1:17" ht="4.5" customHeight="1" thickBot="1" x14ac:dyDescent="0.25">
      <c r="A19" s="32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2"/>
    </row>
    <row r="20" spans="1:17" ht="17.25" customHeight="1" thickBot="1" x14ac:dyDescent="0.25">
      <c r="A20" s="32"/>
      <c r="B20" s="276" t="s">
        <v>26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8"/>
      <c r="Q20" s="32"/>
    </row>
    <row r="21" spans="1:17" ht="4.5" customHeight="1" thickBot="1" x14ac:dyDescent="0.25">
      <c r="A21" s="32"/>
      <c r="B21" s="350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2"/>
      <c r="Q21" s="32"/>
    </row>
    <row r="22" spans="1:17" ht="45.75" customHeight="1" thickBot="1" x14ac:dyDescent="0.25">
      <c r="A22" s="32"/>
      <c r="B22" s="23" t="s">
        <v>3</v>
      </c>
      <c r="C22" s="330" t="s">
        <v>145</v>
      </c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1"/>
      <c r="Q22" s="32"/>
    </row>
    <row r="23" spans="1:17" ht="4.5" customHeight="1" thickBot="1" x14ac:dyDescent="0.25">
      <c r="A23" s="32"/>
      <c r="B23" s="318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20"/>
      <c r="Q23" s="32"/>
    </row>
    <row r="24" spans="1:17" ht="52.5" customHeight="1" thickBot="1" x14ac:dyDescent="0.25">
      <c r="A24" s="32"/>
      <c r="B24" s="23" t="s">
        <v>12</v>
      </c>
      <c r="C24" s="321" t="s">
        <v>146</v>
      </c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3"/>
      <c r="Q24" s="32"/>
    </row>
    <row r="25" spans="1:17" ht="4.5" customHeight="1" thickBot="1" x14ac:dyDescent="0.25">
      <c r="A25" s="32"/>
      <c r="B25" s="318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20"/>
      <c r="Q25" s="32"/>
    </row>
    <row r="26" spans="1:17" ht="13.5" customHeight="1" thickBot="1" x14ac:dyDescent="0.25">
      <c r="A26" s="32"/>
      <c r="B26" s="2" t="s">
        <v>2</v>
      </c>
      <c r="C26" s="324" t="s">
        <v>100</v>
      </c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6"/>
      <c r="Q26" s="32"/>
    </row>
    <row r="27" spans="1:17" ht="4.5" customHeight="1" thickBot="1" x14ac:dyDescent="0.25">
      <c r="A27" s="32"/>
      <c r="B27" s="327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9"/>
      <c r="Q27" s="32"/>
    </row>
    <row r="28" spans="1:17" ht="12.75" customHeight="1" thickBot="1" x14ac:dyDescent="0.25">
      <c r="A28" s="32"/>
      <c r="B28" s="2" t="s">
        <v>13</v>
      </c>
      <c r="C28" s="11" t="s">
        <v>14</v>
      </c>
      <c r="D28" s="330" t="s">
        <v>101</v>
      </c>
      <c r="E28" s="331"/>
      <c r="F28" s="331"/>
      <c r="G28" s="332"/>
      <c r="H28" s="333" t="s">
        <v>15</v>
      </c>
      <c r="I28" s="333"/>
      <c r="J28" s="333"/>
      <c r="K28" s="330" t="s">
        <v>102</v>
      </c>
      <c r="L28" s="331"/>
      <c r="M28" s="332"/>
      <c r="N28" s="334" t="s">
        <v>16</v>
      </c>
      <c r="O28" s="335"/>
      <c r="P28" s="33" t="s">
        <v>103</v>
      </c>
      <c r="Q28" s="32"/>
    </row>
    <row r="29" spans="1:17" ht="4.5" customHeight="1" thickBot="1" x14ac:dyDescent="0.25">
      <c r="A29" s="32"/>
      <c r="B29" s="336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8"/>
      <c r="Q29" s="32"/>
    </row>
    <row r="30" spans="1:17" ht="13.5" thickBot="1" x14ac:dyDescent="0.25">
      <c r="A30" s="32"/>
      <c r="B30" s="2" t="s">
        <v>7</v>
      </c>
      <c r="C30" s="339" t="s">
        <v>104</v>
      </c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1"/>
      <c r="Q30" s="32"/>
    </row>
    <row r="31" spans="1:17" ht="4.5" customHeight="1" thickBot="1" x14ac:dyDescent="0.25">
      <c r="A31" s="32"/>
      <c r="B31" s="318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20"/>
      <c r="Q31" s="32"/>
    </row>
    <row r="32" spans="1:17" ht="13.5" thickBot="1" x14ac:dyDescent="0.25">
      <c r="A32" s="32"/>
      <c r="B32" s="2" t="s">
        <v>4</v>
      </c>
      <c r="C32" s="297" t="s">
        <v>147</v>
      </c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32"/>
    </row>
    <row r="33" spans="1:17" ht="4.5" customHeight="1" thickBot="1" x14ac:dyDescent="0.25">
      <c r="A33" s="32"/>
      <c r="B33" s="318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20"/>
      <c r="Q33" s="32"/>
    </row>
    <row r="34" spans="1:17" ht="13.5" thickBot="1" x14ac:dyDescent="0.25">
      <c r="A34" s="32"/>
      <c r="B34" s="2" t="s">
        <v>23</v>
      </c>
      <c r="C34" s="297" t="s">
        <v>69</v>
      </c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9"/>
      <c r="Q34" s="32"/>
    </row>
    <row r="35" spans="1:17" ht="4.5" customHeight="1" thickBot="1" x14ac:dyDescent="0.25">
      <c r="A35" s="32"/>
      <c r="B35" s="281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9"/>
      <c r="Q35" s="32"/>
    </row>
    <row r="36" spans="1:17" ht="16.5" customHeight="1" thickBot="1" x14ac:dyDescent="0.25">
      <c r="A36" s="32"/>
      <c r="B36" s="2" t="s">
        <v>64</v>
      </c>
      <c r="C36" s="297" t="s">
        <v>69</v>
      </c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9"/>
      <c r="Q36" s="32"/>
    </row>
    <row r="37" spans="1:17" ht="4.5" customHeight="1" thickBot="1" x14ac:dyDescent="0.25">
      <c r="A37" s="3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2"/>
    </row>
    <row r="38" spans="1:17" ht="13.5" thickBot="1" x14ac:dyDescent="0.25">
      <c r="A38" s="32"/>
      <c r="B38" s="310" t="s">
        <v>17</v>
      </c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2"/>
      <c r="P38" s="313"/>
      <c r="Q38" s="32"/>
    </row>
    <row r="39" spans="1:17" ht="13.5" thickBot="1" x14ac:dyDescent="0.25">
      <c r="A39" s="32"/>
      <c r="B39" s="1" t="s">
        <v>22</v>
      </c>
      <c r="C39" s="314" t="s">
        <v>18</v>
      </c>
      <c r="D39" s="315"/>
      <c r="E39" s="315"/>
      <c r="F39" s="315"/>
      <c r="G39" s="316"/>
      <c r="H39" s="314" t="s">
        <v>7</v>
      </c>
      <c r="I39" s="315"/>
      <c r="J39" s="315"/>
      <c r="K39" s="315"/>
      <c r="L39" s="316"/>
      <c r="M39" s="314" t="s">
        <v>19</v>
      </c>
      <c r="N39" s="315"/>
      <c r="O39" s="317"/>
      <c r="P39" s="316"/>
      <c r="Q39" s="32"/>
    </row>
    <row r="40" spans="1:17" ht="12" customHeight="1" x14ac:dyDescent="0.2">
      <c r="A40" s="32"/>
      <c r="B40" s="34" t="s">
        <v>105</v>
      </c>
      <c r="C40" s="304" t="s">
        <v>106</v>
      </c>
      <c r="D40" s="305"/>
      <c r="E40" s="305"/>
      <c r="F40" s="305"/>
      <c r="G40" s="306"/>
      <c r="H40" s="304" t="s">
        <v>104</v>
      </c>
      <c r="I40" s="305"/>
      <c r="J40" s="305"/>
      <c r="K40" s="305"/>
      <c r="L40" s="306"/>
      <c r="M40" s="304" t="s">
        <v>107</v>
      </c>
      <c r="N40" s="305"/>
      <c r="O40" s="305"/>
      <c r="P40" s="307"/>
      <c r="Q40" s="32"/>
    </row>
    <row r="41" spans="1:17" ht="23.25" customHeight="1" x14ac:dyDescent="0.2">
      <c r="A41" s="32"/>
      <c r="B41" s="35" t="s">
        <v>108</v>
      </c>
      <c r="C41" s="304" t="s">
        <v>138</v>
      </c>
      <c r="D41" s="305"/>
      <c r="E41" s="305"/>
      <c r="F41" s="305"/>
      <c r="G41" s="306"/>
      <c r="H41" s="304" t="s">
        <v>104</v>
      </c>
      <c r="I41" s="305"/>
      <c r="J41" s="305"/>
      <c r="K41" s="305"/>
      <c r="L41" s="306"/>
      <c r="M41" s="304" t="s">
        <v>107</v>
      </c>
      <c r="N41" s="305"/>
      <c r="O41" s="305"/>
      <c r="P41" s="307"/>
      <c r="Q41" s="32"/>
    </row>
    <row r="42" spans="1:17" ht="13.5" customHeight="1" x14ac:dyDescent="0.2">
      <c r="A42" s="32"/>
      <c r="B42" s="12"/>
      <c r="C42" s="300"/>
      <c r="D42" s="301"/>
      <c r="E42" s="301"/>
      <c r="F42" s="301"/>
      <c r="G42" s="302"/>
      <c r="H42" s="300"/>
      <c r="I42" s="301"/>
      <c r="J42" s="301"/>
      <c r="K42" s="301"/>
      <c r="L42" s="302"/>
      <c r="M42" s="300"/>
      <c r="N42" s="301"/>
      <c r="O42" s="301"/>
      <c r="P42" s="303"/>
      <c r="Q42" s="32"/>
    </row>
    <row r="43" spans="1:17" ht="12.75" customHeight="1" x14ac:dyDescent="0.2">
      <c r="A43" s="32"/>
      <c r="B43" s="12"/>
      <c r="C43" s="300"/>
      <c r="D43" s="301"/>
      <c r="E43" s="301"/>
      <c r="F43" s="301"/>
      <c r="G43" s="302"/>
      <c r="H43" s="300"/>
      <c r="I43" s="301"/>
      <c r="J43" s="301"/>
      <c r="K43" s="301"/>
      <c r="L43" s="302"/>
      <c r="M43" s="300"/>
      <c r="N43" s="301"/>
      <c r="O43" s="301"/>
      <c r="P43" s="303"/>
      <c r="Q43" s="32"/>
    </row>
    <row r="44" spans="1:17" ht="11.25" customHeight="1" thickBot="1" x14ac:dyDescent="0.25">
      <c r="A44" s="32"/>
      <c r="B44" s="8"/>
      <c r="C44" s="272"/>
      <c r="D44" s="273"/>
      <c r="E44" s="273"/>
      <c r="F44" s="273"/>
      <c r="G44" s="274"/>
      <c r="H44" s="272"/>
      <c r="I44" s="273"/>
      <c r="J44" s="273"/>
      <c r="K44" s="273"/>
      <c r="L44" s="274"/>
      <c r="M44" s="272"/>
      <c r="N44" s="273"/>
      <c r="O44" s="273"/>
      <c r="P44" s="275"/>
      <c r="Q44" s="32"/>
    </row>
    <row r="45" spans="1:17" ht="4.5" customHeight="1" thickBot="1" x14ac:dyDescent="0.25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2"/>
    </row>
    <row r="46" spans="1:17" ht="13.5" customHeight="1" thickBot="1" x14ac:dyDescent="0.25">
      <c r="A46" s="32"/>
      <c r="B46" s="276" t="s">
        <v>8</v>
      </c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8"/>
      <c r="Q46" s="32"/>
    </row>
    <row r="47" spans="1:17" ht="4.5" customHeight="1" thickBot="1" x14ac:dyDescent="0.25">
      <c r="A47" s="32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32"/>
    </row>
    <row r="48" spans="1:17" x14ac:dyDescent="0.2">
      <c r="A48" s="32"/>
      <c r="B48" s="279" t="s">
        <v>20</v>
      </c>
      <c r="C48" s="9" t="s">
        <v>9</v>
      </c>
      <c r="D48" s="47" t="s">
        <v>126</v>
      </c>
      <c r="E48" s="47" t="s">
        <v>127</v>
      </c>
      <c r="F48" s="47" t="s">
        <v>128</v>
      </c>
      <c r="G48" s="47" t="s">
        <v>129</v>
      </c>
      <c r="H48" s="47" t="s">
        <v>130</v>
      </c>
      <c r="I48" s="47" t="s">
        <v>131</v>
      </c>
      <c r="J48" s="47" t="s">
        <v>132</v>
      </c>
      <c r="K48" s="47" t="s">
        <v>133</v>
      </c>
      <c r="L48" s="47" t="s">
        <v>134</v>
      </c>
      <c r="M48" s="47" t="s">
        <v>135</v>
      </c>
      <c r="N48" s="47" t="s">
        <v>136</v>
      </c>
      <c r="O48" s="47" t="s">
        <v>137</v>
      </c>
      <c r="P48" s="15" t="s">
        <v>24</v>
      </c>
      <c r="Q48" s="32"/>
    </row>
    <row r="49" spans="1:17" ht="13.5" thickBot="1" x14ac:dyDescent="0.25">
      <c r="A49" s="32"/>
      <c r="B49" s="280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45">
        <f>'Registro Toma Poses '!C12</f>
        <v>0</v>
      </c>
      <c r="P49" s="14"/>
      <c r="Q49" s="32"/>
    </row>
    <row r="50" spans="1:17" ht="4.5" customHeight="1" thickBot="1" x14ac:dyDescent="0.25">
      <c r="A50" s="32"/>
      <c r="B50" s="281">
        <v>0.9</v>
      </c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3"/>
      <c r="Q50" s="32"/>
    </row>
    <row r="51" spans="1:17" ht="13.5" thickBot="1" x14ac:dyDescent="0.25">
      <c r="A51" s="32"/>
      <c r="B51" s="276" t="s">
        <v>21</v>
      </c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8"/>
      <c r="Q51" s="32"/>
    </row>
    <row r="52" spans="1:17" x14ac:dyDescent="0.2">
      <c r="A52" s="32"/>
      <c r="B52" s="284" t="s">
        <v>109</v>
      </c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6"/>
      <c r="Q52" s="32"/>
    </row>
    <row r="53" spans="1:17" x14ac:dyDescent="0.2">
      <c r="A53" s="32"/>
      <c r="B53" s="287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9"/>
      <c r="Q53" s="32"/>
    </row>
    <row r="54" spans="1:17" x14ac:dyDescent="0.2">
      <c r="A54" s="32"/>
      <c r="B54" s="287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9"/>
      <c r="Q54" s="32"/>
    </row>
    <row r="55" spans="1:17" x14ac:dyDescent="0.2">
      <c r="A55" s="32"/>
      <c r="B55" s="287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9"/>
      <c r="Q55" s="32"/>
    </row>
    <row r="56" spans="1:17" x14ac:dyDescent="0.2">
      <c r="A56" s="32"/>
      <c r="B56" s="287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9"/>
      <c r="Q56" s="32"/>
    </row>
    <row r="57" spans="1:17" x14ac:dyDescent="0.2">
      <c r="A57" s="32"/>
      <c r="B57" s="28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9"/>
      <c r="Q57" s="32"/>
    </row>
    <row r="58" spans="1:17" x14ac:dyDescent="0.2">
      <c r="A58" s="32"/>
      <c r="B58" s="287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9"/>
      <c r="Q58" s="32"/>
    </row>
    <row r="59" spans="1:17" x14ac:dyDescent="0.2">
      <c r="A59" s="32"/>
      <c r="B59" s="287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9"/>
      <c r="Q59" s="32"/>
    </row>
    <row r="60" spans="1:17" x14ac:dyDescent="0.2">
      <c r="A60" s="32"/>
      <c r="B60" s="287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9"/>
      <c r="Q60" s="32"/>
    </row>
    <row r="61" spans="1:17" x14ac:dyDescent="0.2">
      <c r="A61" s="32"/>
      <c r="B61" s="28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9"/>
      <c r="Q61" s="32"/>
    </row>
    <row r="62" spans="1:17" x14ac:dyDescent="0.2">
      <c r="A62" s="32"/>
      <c r="B62" s="287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9"/>
      <c r="Q62" s="32"/>
    </row>
    <row r="63" spans="1:17" x14ac:dyDescent="0.2">
      <c r="A63" s="32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9"/>
      <c r="Q63" s="32"/>
    </row>
    <row r="64" spans="1:17" x14ac:dyDescent="0.2">
      <c r="A64" s="32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9"/>
      <c r="Q64" s="32"/>
    </row>
    <row r="65" spans="1:17" x14ac:dyDescent="0.2">
      <c r="A65" s="32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9"/>
      <c r="Q65" s="32"/>
    </row>
    <row r="66" spans="1:17" x14ac:dyDescent="0.2">
      <c r="A66" s="32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9"/>
      <c r="Q66" s="32"/>
    </row>
    <row r="67" spans="1:17" ht="13.5" thickBot="1" x14ac:dyDescent="0.25">
      <c r="A67" s="32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2"/>
      <c r="Q67" s="32"/>
    </row>
    <row r="68" spans="1:17" s="21" customFormat="1" ht="4.5" customHeight="1" thickBot="1" x14ac:dyDescent="0.25">
      <c r="A68" s="293"/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</row>
    <row r="69" spans="1:17" ht="80.25" customHeight="1" thickBot="1" x14ac:dyDescent="0.25">
      <c r="A69" s="32"/>
      <c r="B69" s="20" t="s">
        <v>5</v>
      </c>
      <c r="C69" s="294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6"/>
      <c r="Q69" s="32"/>
    </row>
    <row r="70" spans="1:17" ht="41.25" customHeight="1" thickBot="1" x14ac:dyDescent="0.25">
      <c r="A70" s="32"/>
      <c r="B70" s="19" t="s">
        <v>63</v>
      </c>
      <c r="C70" s="297" t="s">
        <v>139</v>
      </c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9"/>
      <c r="Q70" s="32"/>
    </row>
    <row r="71" spans="1:17" ht="27.75" customHeight="1" thickBot="1" x14ac:dyDescent="0.25">
      <c r="A71" s="32"/>
      <c r="B71" s="19" t="s">
        <v>84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1"/>
      <c r="Q71" s="32"/>
    </row>
    <row r="74" spans="1:17" x14ac:dyDescent="0.2">
      <c r="C74" s="22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1:1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x14ac:dyDescent="0.2">
      <c r="A96" s="38"/>
      <c r="B96" s="38" t="s">
        <v>28</v>
      </c>
      <c r="C96" s="38" t="s">
        <v>27</v>
      </c>
      <c r="D96" s="38" t="s">
        <v>29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 t="s">
        <v>69</v>
      </c>
      <c r="R96" s="38"/>
      <c r="S96" s="38"/>
    </row>
    <row r="97" spans="1:19" x14ac:dyDescent="0.2">
      <c r="A97" s="38"/>
      <c r="B97" s="39" t="s">
        <v>30</v>
      </c>
      <c r="C97" s="39" t="s">
        <v>32</v>
      </c>
      <c r="D97" s="40" t="s">
        <v>41</v>
      </c>
      <c r="E97" s="38"/>
      <c r="F97" s="38"/>
      <c r="G97" s="38"/>
      <c r="H97" s="38"/>
      <c r="I97" s="38"/>
      <c r="J97" s="38"/>
      <c r="K97" s="38"/>
      <c r="L97" s="38"/>
      <c r="M97" s="39" t="s">
        <v>66</v>
      </c>
      <c r="N97" s="38"/>
      <c r="O97" s="38"/>
      <c r="P97" s="38"/>
      <c r="Q97" s="39" t="s">
        <v>70</v>
      </c>
      <c r="R97" s="38"/>
      <c r="S97" s="38"/>
    </row>
    <row r="98" spans="1:19" x14ac:dyDescent="0.2">
      <c r="A98" s="38"/>
      <c r="B98" s="39" t="s">
        <v>96</v>
      </c>
      <c r="C98" s="39" t="s">
        <v>33</v>
      </c>
      <c r="D98" s="40" t="s">
        <v>42</v>
      </c>
      <c r="E98" s="38"/>
      <c r="F98" s="38"/>
      <c r="G98" s="38"/>
      <c r="H98" s="38"/>
      <c r="I98" s="38"/>
      <c r="J98" s="38"/>
      <c r="K98" s="38"/>
      <c r="L98" s="38"/>
      <c r="M98" s="39" t="s">
        <v>68</v>
      </c>
      <c r="N98" s="38"/>
      <c r="O98" s="38"/>
      <c r="P98" s="38"/>
      <c r="Q98" s="39" t="s">
        <v>72</v>
      </c>
      <c r="R98" s="38"/>
      <c r="S98" s="38"/>
    </row>
    <row r="99" spans="1:19" x14ac:dyDescent="0.2">
      <c r="A99" s="38"/>
      <c r="B99" s="39" t="s">
        <v>31</v>
      </c>
      <c r="C99" s="39" t="s">
        <v>34</v>
      </c>
      <c r="D99" s="40" t="s">
        <v>43</v>
      </c>
      <c r="E99" s="38"/>
      <c r="F99" s="38"/>
      <c r="G99" s="38"/>
      <c r="H99" s="38"/>
      <c r="I99" s="38"/>
      <c r="J99" s="38"/>
      <c r="K99" s="38"/>
      <c r="L99" s="38"/>
      <c r="M99" s="39" t="s">
        <v>85</v>
      </c>
      <c r="N99" s="38"/>
      <c r="O99" s="38"/>
      <c r="P99" s="38"/>
      <c r="Q99" s="39" t="s">
        <v>71</v>
      </c>
      <c r="R99" s="38"/>
      <c r="S99" s="38"/>
    </row>
    <row r="100" spans="1:19" x14ac:dyDescent="0.2">
      <c r="A100" s="38"/>
      <c r="B100" s="38"/>
      <c r="C100" s="39" t="s">
        <v>35</v>
      </c>
      <c r="D100" s="40" t="s">
        <v>44</v>
      </c>
      <c r="E100" s="38"/>
      <c r="F100" s="38"/>
      <c r="G100" s="38"/>
      <c r="H100" s="38"/>
      <c r="I100" s="38"/>
      <c r="J100" s="38"/>
      <c r="K100" s="38"/>
      <c r="L100" s="38"/>
      <c r="M100" s="39"/>
      <c r="N100" s="38"/>
      <c r="O100" s="38"/>
      <c r="P100" s="38"/>
      <c r="Q100" s="39" t="s">
        <v>73</v>
      </c>
      <c r="R100" s="38"/>
      <c r="S100" s="38"/>
    </row>
    <row r="101" spans="1:19" x14ac:dyDescent="0.2">
      <c r="A101" s="38"/>
      <c r="B101" s="38"/>
      <c r="C101" s="39" t="s">
        <v>36</v>
      </c>
      <c r="D101" s="40" t="s">
        <v>39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 t="s">
        <v>67</v>
      </c>
      <c r="O101" s="38"/>
      <c r="P101" s="38"/>
      <c r="Q101" s="39" t="s">
        <v>74</v>
      </c>
      <c r="R101" s="38"/>
      <c r="S101" s="38"/>
    </row>
    <row r="102" spans="1:19" x14ac:dyDescent="0.2">
      <c r="A102" s="38"/>
      <c r="B102" s="38"/>
      <c r="C102" s="39" t="s">
        <v>37</v>
      </c>
      <c r="D102" s="40" t="s">
        <v>54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x14ac:dyDescent="0.2">
      <c r="A103" s="38"/>
      <c r="B103" s="38"/>
      <c r="C103" s="39" t="s">
        <v>38</v>
      </c>
      <c r="D103" s="40" t="s">
        <v>55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x14ac:dyDescent="0.2">
      <c r="A104" s="38"/>
      <c r="B104" s="38"/>
      <c r="C104" s="38"/>
      <c r="D104" s="40" t="s">
        <v>40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x14ac:dyDescent="0.2">
      <c r="A105" s="38"/>
      <c r="B105" s="38"/>
      <c r="C105" s="38"/>
      <c r="D105" s="40" t="s">
        <v>45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">
      <c r="A106" s="38"/>
      <c r="B106" s="38"/>
      <c r="C106" s="38"/>
      <c r="D106" s="40" t="s">
        <v>110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12.75" customHeight="1" x14ac:dyDescent="0.2">
      <c r="A107" s="38"/>
      <c r="B107" s="38"/>
      <c r="C107" s="38"/>
      <c r="D107" s="40" t="s">
        <v>46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x14ac:dyDescent="0.2">
      <c r="A108" s="38"/>
      <c r="B108" s="38"/>
      <c r="C108" s="38"/>
      <c r="D108" s="40" t="s">
        <v>47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:19" x14ac:dyDescent="0.2">
      <c r="A109" s="38"/>
      <c r="B109" s="38"/>
      <c r="C109" s="38"/>
      <c r="D109" s="40" t="s">
        <v>111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x14ac:dyDescent="0.2">
      <c r="A110" s="38"/>
      <c r="B110" s="38"/>
      <c r="C110" s="38"/>
      <c r="D110" s="40" t="s">
        <v>112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:19" x14ac:dyDescent="0.2">
      <c r="A111" s="38"/>
      <c r="B111" s="38"/>
      <c r="C111" s="38"/>
      <c r="D111" s="40" t="s">
        <v>113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:19" x14ac:dyDescent="0.2">
      <c r="A112" s="38"/>
      <c r="B112" s="41"/>
      <c r="C112" s="38"/>
      <c r="D112" s="40" t="s">
        <v>48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:19" x14ac:dyDescent="0.2">
      <c r="A113" s="38"/>
      <c r="B113" s="41"/>
      <c r="C113" s="38"/>
      <c r="D113" s="40" t="s">
        <v>49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x14ac:dyDescent="0.2">
      <c r="A114" s="38"/>
      <c r="B114" s="41"/>
      <c r="C114" s="38"/>
      <c r="D114" s="40" t="s">
        <v>50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x14ac:dyDescent="0.2">
      <c r="A115" s="38"/>
      <c r="B115" s="41"/>
      <c r="C115" s="38"/>
      <c r="D115" s="40" t="s">
        <v>51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:19" x14ac:dyDescent="0.2">
      <c r="A116" s="38"/>
      <c r="B116" s="41"/>
      <c r="C116" s="38"/>
      <c r="D116" s="40" t="s">
        <v>52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:19" x14ac:dyDescent="0.2">
      <c r="A117" s="38"/>
      <c r="B117" s="41"/>
      <c r="C117" s="38"/>
      <c r="D117" s="40" t="s">
        <v>53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x14ac:dyDescent="0.2">
      <c r="A118" s="38"/>
      <c r="B118" s="4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 ht="38.25" x14ac:dyDescent="0.2">
      <c r="A119" s="38"/>
      <c r="B119" s="42" t="s">
        <v>75</v>
      </c>
      <c r="C119" s="38"/>
      <c r="D119" s="38">
        <v>2012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63.75" x14ac:dyDescent="0.2">
      <c r="A120" s="38"/>
      <c r="B120" s="42" t="s">
        <v>76</v>
      </c>
      <c r="C120" s="38"/>
      <c r="D120" s="38">
        <v>2013</v>
      </c>
      <c r="E120" s="38"/>
      <c r="F120" s="37"/>
      <c r="G120" s="37"/>
      <c r="H120" s="37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76.5" x14ac:dyDescent="0.2">
      <c r="A121" s="38"/>
      <c r="B121" s="42" t="s">
        <v>77</v>
      </c>
      <c r="C121" s="38"/>
      <c r="D121" s="38">
        <v>2014</v>
      </c>
      <c r="E121" s="38"/>
      <c r="F121" s="37"/>
      <c r="G121" s="37"/>
      <c r="H121" s="37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ht="63.75" x14ac:dyDescent="0.2">
      <c r="A122" s="38"/>
      <c r="B122" s="42" t="s">
        <v>78</v>
      </c>
      <c r="C122" s="38"/>
      <c r="D122" s="38">
        <v>2016</v>
      </c>
      <c r="E122" s="38"/>
      <c r="F122" s="37"/>
      <c r="G122" s="37"/>
      <c r="H122" s="37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38.25" x14ac:dyDescent="0.2">
      <c r="A123" s="38"/>
      <c r="B123" s="42" t="s">
        <v>82</v>
      </c>
      <c r="C123" s="38"/>
      <c r="D123" s="38">
        <v>2017</v>
      </c>
      <c r="E123" s="38"/>
      <c r="F123" s="37"/>
      <c r="G123" s="37"/>
      <c r="H123" s="37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 ht="63.75" x14ac:dyDescent="0.2">
      <c r="A124" s="38"/>
      <c r="B124" s="42" t="s">
        <v>79</v>
      </c>
      <c r="C124" s="38"/>
      <c r="D124" s="38"/>
      <c r="E124" s="38"/>
      <c r="F124" s="37"/>
      <c r="G124" s="37"/>
      <c r="H124" s="37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63.75" x14ac:dyDescent="0.2">
      <c r="A125" s="38"/>
      <c r="B125" s="42" t="s">
        <v>80</v>
      </c>
      <c r="C125" s="38"/>
      <c r="D125" s="38"/>
      <c r="E125" s="38"/>
      <c r="F125" s="37"/>
      <c r="G125" s="37"/>
      <c r="H125" s="37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ht="51" x14ac:dyDescent="0.2">
      <c r="A126" s="38"/>
      <c r="B126" s="42" t="s">
        <v>81</v>
      </c>
      <c r="C126" s="38"/>
      <c r="D126" s="38"/>
      <c r="E126" s="38"/>
      <c r="F126" s="37"/>
      <c r="G126" s="37"/>
      <c r="H126" s="37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:19" x14ac:dyDescent="0.2">
      <c r="A127" s="38"/>
      <c r="B127" s="42" t="s">
        <v>114</v>
      </c>
      <c r="C127" s="37"/>
      <c r="D127" s="37"/>
      <c r="E127" s="37"/>
      <c r="F127" s="37"/>
      <c r="G127" s="37"/>
      <c r="H127" s="37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x14ac:dyDescent="0.2">
      <c r="A128" s="38"/>
      <c r="B128" s="41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x14ac:dyDescent="0.2">
      <c r="A129" s="38"/>
      <c r="B129" s="41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x14ac:dyDescent="0.2">
      <c r="A130" s="38"/>
      <c r="B130" s="41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:19" x14ac:dyDescent="0.2">
      <c r="A131" s="38"/>
      <c r="B131" s="41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:19" x14ac:dyDescent="0.2">
      <c r="A132" s="38"/>
      <c r="B132" s="41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:19" x14ac:dyDescent="0.2">
      <c r="B133" s="43"/>
    </row>
    <row r="134" spans="1:19" x14ac:dyDescent="0.2">
      <c r="B134" s="43"/>
    </row>
    <row r="135" spans="1:19" x14ac:dyDescent="0.2">
      <c r="B135" s="43"/>
    </row>
    <row r="136" spans="1:19" x14ac:dyDescent="0.2">
      <c r="B136" s="43"/>
    </row>
    <row r="137" spans="1:19" x14ac:dyDescent="0.2">
      <c r="B137" s="43"/>
    </row>
    <row r="138" spans="1:19" x14ac:dyDescent="0.2">
      <c r="B138" s="43"/>
    </row>
    <row r="139" spans="1:19" x14ac:dyDescent="0.2">
      <c r="B139" s="43"/>
    </row>
    <row r="140" spans="1:19" x14ac:dyDescent="0.2">
      <c r="B140" s="43"/>
    </row>
    <row r="141" spans="1:19" x14ac:dyDescent="0.2">
      <c r="B141" s="43"/>
    </row>
    <row r="142" spans="1:19" x14ac:dyDescent="0.2">
      <c r="B142" s="43"/>
    </row>
    <row r="143" spans="1:19" x14ac:dyDescent="0.2">
      <c r="B143" s="43"/>
    </row>
    <row r="144" spans="1:19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</sheetData>
  <mergeCells count="72">
    <mergeCell ref="O10:P10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17:P17"/>
    <mergeCell ref="C18:P18"/>
    <mergeCell ref="B19:P19"/>
    <mergeCell ref="B20:P20"/>
    <mergeCell ref="B21:P21"/>
    <mergeCell ref="B7:P8"/>
    <mergeCell ref="B9:P9"/>
    <mergeCell ref="D10:G10"/>
    <mergeCell ref="H10:J10"/>
    <mergeCell ref="K10:N10"/>
    <mergeCell ref="B11:P11"/>
    <mergeCell ref="C12:P12"/>
    <mergeCell ref="B13:P13"/>
    <mergeCell ref="C14:P14"/>
    <mergeCell ref="B15:P15"/>
    <mergeCell ref="C16:P16"/>
    <mergeCell ref="B29:P29"/>
    <mergeCell ref="C30:P30"/>
    <mergeCell ref="B31:P31"/>
    <mergeCell ref="C32:P32"/>
    <mergeCell ref="B33:P33"/>
    <mergeCell ref="C22:P22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69:P69"/>
    <mergeCell ref="C70:P70"/>
    <mergeCell ref="C42:G42"/>
    <mergeCell ref="H42:L42"/>
    <mergeCell ref="M42:P42"/>
    <mergeCell ref="C43:G43"/>
    <mergeCell ref="H43:L43"/>
    <mergeCell ref="M43:P43"/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</mergeCells>
  <dataValidations count="7">
    <dataValidation type="list" allowBlank="1" showInputMessage="1" showErrorMessage="1" sqref="H10:J10">
      <formula1>$B$97:$B$99</formula1>
    </dataValidation>
    <dataValidation type="list" allowBlank="1" showInputMessage="1" showErrorMessage="1" sqref="O10:P10">
      <formula1>$C$97:$C$103</formula1>
    </dataValidation>
    <dataValidation type="list" allowBlank="1" showInputMessage="1" showErrorMessage="1" sqref="C12:P12">
      <formula1>$D$97:$D$117</formula1>
    </dataValidation>
    <dataValidation type="list" allowBlank="1" showInputMessage="1" showErrorMessage="1" sqref="C71:P71">
      <formula1>$M$97:$M$99</formula1>
    </dataValidation>
    <dataValidation type="list" allowBlank="1" showInputMessage="1" showErrorMessage="1" sqref="C34:P34 C36:P36">
      <formula1>$Q$96:$Q$101</formula1>
    </dataValidation>
    <dataValidation type="list" allowBlank="1" showInputMessage="1" showErrorMessage="1" sqref="C18:P18">
      <formula1>$B$119:$B$127</formula1>
    </dataValidation>
    <dataValidation type="list" allowBlank="1" showInputMessage="1" showErrorMessage="1" sqref="C10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12"/>
  <sheetViews>
    <sheetView topLeftCell="A10" workbookViewId="0">
      <selection activeCell="C24" sqref="C24:P24"/>
    </sheetView>
  </sheetViews>
  <sheetFormatPr baseColWidth="10" defaultRowHeight="12.75" x14ac:dyDescent="0.2"/>
  <cols>
    <col min="1" max="1" width="27.140625" customWidth="1"/>
    <col min="2" max="2" width="40.5703125" customWidth="1"/>
    <col min="3" max="3" width="15.5703125" customWidth="1"/>
    <col min="6" max="6" width="15.85546875" customWidth="1"/>
  </cols>
  <sheetData>
    <row r="1" spans="1:6" ht="18.75" thickTop="1" x14ac:dyDescent="0.25">
      <c r="A1" s="395"/>
      <c r="B1" s="398" t="s">
        <v>56</v>
      </c>
      <c r="C1" s="398"/>
      <c r="D1" s="399" t="s">
        <v>86</v>
      </c>
      <c r="E1" s="400"/>
      <c r="F1" s="401"/>
    </row>
    <row r="2" spans="1:6" ht="18" x14ac:dyDescent="0.25">
      <c r="A2" s="396"/>
      <c r="B2" s="402" t="s">
        <v>87</v>
      </c>
      <c r="C2" s="402"/>
      <c r="D2" s="403" t="s">
        <v>88</v>
      </c>
      <c r="E2" s="404"/>
      <c r="F2" s="405"/>
    </row>
    <row r="3" spans="1:6" ht="18" x14ac:dyDescent="0.25">
      <c r="A3" s="396"/>
      <c r="B3" s="402" t="s">
        <v>89</v>
      </c>
      <c r="C3" s="402"/>
      <c r="D3" s="403" t="s">
        <v>90</v>
      </c>
      <c r="E3" s="404"/>
      <c r="F3" s="405"/>
    </row>
    <row r="4" spans="1:6" ht="27.75" customHeight="1" thickBot="1" x14ac:dyDescent="0.3">
      <c r="A4" s="397"/>
      <c r="B4" s="406" t="s">
        <v>91</v>
      </c>
      <c r="C4" s="406"/>
      <c r="D4" s="407" t="s">
        <v>61</v>
      </c>
      <c r="E4" s="408"/>
      <c r="F4" s="409"/>
    </row>
    <row r="5" spans="1:6" ht="18.75" thickTop="1" x14ac:dyDescent="0.25">
      <c r="A5" s="25"/>
      <c r="B5" s="24"/>
      <c r="C5" s="26"/>
      <c r="D5" s="27"/>
      <c r="E5" s="27"/>
      <c r="F5" s="27"/>
    </row>
    <row r="6" spans="1:6" ht="15.75" x14ac:dyDescent="0.25">
      <c r="A6" s="28" t="s">
        <v>0</v>
      </c>
      <c r="C6" s="410"/>
      <c r="D6" s="410"/>
      <c r="E6" s="410"/>
      <c r="F6" s="410"/>
    </row>
    <row r="7" spans="1:6" ht="13.5" thickBot="1" x14ac:dyDescent="0.25">
      <c r="A7" s="28"/>
    </row>
    <row r="8" spans="1:6" ht="14.25" thickTop="1" thickBot="1" x14ac:dyDescent="0.25">
      <c r="A8" s="411" t="s">
        <v>92</v>
      </c>
      <c r="B8" s="413" t="s">
        <v>141</v>
      </c>
      <c r="C8" s="415"/>
      <c r="D8" s="415"/>
      <c r="E8" s="415"/>
      <c r="F8" s="416"/>
    </row>
    <row r="9" spans="1:6" ht="13.5" thickBot="1" x14ac:dyDescent="0.25">
      <c r="A9" s="412"/>
      <c r="B9" s="414"/>
      <c r="C9" s="31" t="s">
        <v>93</v>
      </c>
      <c r="D9" s="417" t="s">
        <v>94</v>
      </c>
      <c r="E9" s="417"/>
      <c r="F9" s="418"/>
    </row>
    <row r="10" spans="1:6" ht="50.45" customHeight="1" thickBot="1" x14ac:dyDescent="0.25">
      <c r="A10" s="385" t="s">
        <v>95</v>
      </c>
      <c r="B10" s="29"/>
      <c r="C10" s="387"/>
      <c r="D10" s="389"/>
      <c r="E10" s="390"/>
      <c r="F10" s="391"/>
    </row>
    <row r="11" spans="1:6" ht="115.9" customHeight="1" thickBot="1" x14ac:dyDescent="0.25">
      <c r="A11" s="386"/>
      <c r="B11" s="29"/>
      <c r="C11" s="388"/>
      <c r="D11" s="392"/>
      <c r="E11" s="393"/>
      <c r="F11" s="394"/>
    </row>
    <row r="12" spans="1:6" x14ac:dyDescent="0.2">
      <c r="C12" s="46">
        <f>C10</f>
        <v>0</v>
      </c>
    </row>
  </sheetData>
  <mergeCells count="17">
    <mergeCell ref="B4:C4"/>
    <mergeCell ref="D4:F4"/>
    <mergeCell ref="C6:F6"/>
    <mergeCell ref="A8:A9"/>
    <mergeCell ref="B8:B9"/>
    <mergeCell ref="C8:F8"/>
    <mergeCell ref="D9:F9"/>
    <mergeCell ref="A10:A11"/>
    <mergeCell ref="C10:C11"/>
    <mergeCell ref="D10:F11"/>
    <mergeCell ref="A1:A4"/>
    <mergeCell ref="B1:C1"/>
    <mergeCell ref="D1:F1"/>
    <mergeCell ref="B2:C2"/>
    <mergeCell ref="D2:F2"/>
    <mergeCell ref="B3:C3"/>
    <mergeCell ref="D3:F3"/>
  </mergeCells>
  <pageMargins left="0.7" right="0.7" top="0.75" bottom="0.75" header="0.3" footer="0.3"/>
  <pageSetup paperSize="1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6" style="3" bestFit="1" customWidth="1"/>
    <col min="5" max="5" width="6.42578125" style="3" customWidth="1"/>
    <col min="6" max="6" width="6.5703125" style="3" bestFit="1" customWidth="1"/>
    <col min="7" max="7" width="6.140625" style="3" bestFit="1" customWidth="1"/>
    <col min="8" max="8" width="6.42578125" style="3" bestFit="1" customWidth="1"/>
    <col min="9" max="9" width="6" style="3" bestFit="1" customWidth="1"/>
    <col min="10" max="11" width="6.5703125" style="3" bestFit="1" customWidth="1"/>
    <col min="12" max="12" width="9.140625" style="3" customWidth="1"/>
    <col min="13" max="13" width="8.42578125" style="3" customWidth="1"/>
    <col min="14" max="14" width="6.425781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8" ht="13.5" thickBot="1" x14ac:dyDescent="0.25"/>
    <row r="2" spans="1:18" ht="16.5" customHeight="1" x14ac:dyDescent="0.2">
      <c r="B2" s="364"/>
      <c r="C2" s="367" t="s">
        <v>56</v>
      </c>
      <c r="D2" s="368"/>
      <c r="E2" s="368"/>
      <c r="F2" s="368"/>
      <c r="G2" s="368"/>
      <c r="H2" s="368"/>
      <c r="I2" s="368"/>
      <c r="J2" s="368"/>
      <c r="K2" s="368"/>
      <c r="L2" s="368"/>
      <c r="M2" s="369"/>
      <c r="N2" s="370" t="s">
        <v>57</v>
      </c>
      <c r="O2" s="371"/>
      <c r="P2" s="372"/>
    </row>
    <row r="3" spans="1:18" ht="15.75" customHeight="1" x14ac:dyDescent="0.2">
      <c r="B3" s="365"/>
      <c r="C3" s="373" t="s">
        <v>58</v>
      </c>
      <c r="D3" s="374"/>
      <c r="E3" s="374"/>
      <c r="F3" s="374"/>
      <c r="G3" s="374"/>
      <c r="H3" s="374"/>
      <c r="I3" s="374"/>
      <c r="J3" s="374"/>
      <c r="K3" s="374"/>
      <c r="L3" s="374"/>
      <c r="M3" s="375"/>
      <c r="N3" s="376" t="s">
        <v>97</v>
      </c>
      <c r="O3" s="377"/>
      <c r="P3" s="378"/>
    </row>
    <row r="4" spans="1:18" ht="15.75" customHeight="1" x14ac:dyDescent="0.2">
      <c r="B4" s="365"/>
      <c r="C4" s="373" t="s">
        <v>59</v>
      </c>
      <c r="D4" s="374"/>
      <c r="E4" s="374"/>
      <c r="F4" s="374"/>
      <c r="G4" s="374"/>
      <c r="H4" s="374"/>
      <c r="I4" s="374"/>
      <c r="J4" s="374"/>
      <c r="K4" s="374"/>
      <c r="L4" s="374"/>
      <c r="M4" s="375"/>
      <c r="N4" s="376" t="s">
        <v>62</v>
      </c>
      <c r="O4" s="377"/>
      <c r="P4" s="378"/>
    </row>
    <row r="5" spans="1:18" ht="16.5" customHeight="1" thickBot="1" x14ac:dyDescent="0.25">
      <c r="B5" s="366"/>
      <c r="C5" s="379" t="s">
        <v>60</v>
      </c>
      <c r="D5" s="380"/>
      <c r="E5" s="380"/>
      <c r="F5" s="380"/>
      <c r="G5" s="380"/>
      <c r="H5" s="380"/>
      <c r="I5" s="380"/>
      <c r="J5" s="380"/>
      <c r="K5" s="380"/>
      <c r="L5" s="380"/>
      <c r="M5" s="381"/>
      <c r="N5" s="382" t="s">
        <v>61</v>
      </c>
      <c r="O5" s="383"/>
      <c r="P5" s="384"/>
    </row>
    <row r="6" spans="1:18" ht="13.5" thickBot="1" x14ac:dyDescent="0.25"/>
    <row r="7" spans="1:18" x14ac:dyDescent="0.2">
      <c r="A7" s="32"/>
      <c r="B7" s="353" t="s">
        <v>65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5"/>
      <c r="Q7" s="32"/>
    </row>
    <row r="8" spans="1:18" ht="13.5" thickBot="1" x14ac:dyDescent="0.25">
      <c r="A8" s="32"/>
      <c r="B8" s="356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8"/>
      <c r="Q8" s="32"/>
    </row>
    <row r="9" spans="1:18" ht="6.75" customHeight="1" thickBot="1" x14ac:dyDescent="0.25">
      <c r="A9" s="32"/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2"/>
    </row>
    <row r="10" spans="1:18" ht="26.25" customHeight="1" thickBot="1" x14ac:dyDescent="0.25">
      <c r="A10" s="32"/>
      <c r="B10" s="16" t="s">
        <v>83</v>
      </c>
      <c r="C10" s="17">
        <v>2017</v>
      </c>
      <c r="D10" s="360" t="s">
        <v>1</v>
      </c>
      <c r="E10" s="361"/>
      <c r="F10" s="361"/>
      <c r="G10" s="361"/>
      <c r="H10" s="362" t="s">
        <v>30</v>
      </c>
      <c r="I10" s="362"/>
      <c r="J10" s="362"/>
      <c r="K10" s="361" t="s">
        <v>27</v>
      </c>
      <c r="L10" s="361"/>
      <c r="M10" s="361"/>
      <c r="N10" s="361"/>
      <c r="O10" s="362" t="s">
        <v>36</v>
      </c>
      <c r="P10" s="363"/>
      <c r="Q10" s="32"/>
    </row>
    <row r="11" spans="1:18" ht="4.5" customHeight="1" thickBot="1" x14ac:dyDescent="0.25">
      <c r="A11" s="32"/>
      <c r="B11" s="342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4"/>
      <c r="Q11" s="32"/>
    </row>
    <row r="12" spans="1:18" ht="13.5" thickBot="1" x14ac:dyDescent="0.25">
      <c r="A12" s="32"/>
      <c r="B12" s="23" t="s">
        <v>0</v>
      </c>
      <c r="C12" s="298" t="s">
        <v>46</v>
      </c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9"/>
      <c r="Q12" s="32"/>
      <c r="R12" s="44"/>
    </row>
    <row r="13" spans="1:18" ht="4.5" customHeight="1" thickBot="1" x14ac:dyDescent="0.25">
      <c r="A13" s="32"/>
      <c r="B13" s="281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9"/>
      <c r="Q13" s="32"/>
    </row>
    <row r="14" spans="1:18" ht="13.5" thickBot="1" x14ac:dyDescent="0.25">
      <c r="A14" s="32"/>
      <c r="B14" s="23" t="s">
        <v>6</v>
      </c>
      <c r="C14" s="423" t="s">
        <v>115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2"/>
      <c r="Q14" s="32"/>
    </row>
    <row r="15" spans="1:18" ht="4.5" customHeight="1" thickBot="1" x14ac:dyDescent="0.25">
      <c r="A15" s="32"/>
      <c r="B15" s="318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20"/>
      <c r="Q15" s="32"/>
    </row>
    <row r="16" spans="1:18" ht="27" customHeight="1" thickBot="1" x14ac:dyDescent="0.25">
      <c r="A16" s="32"/>
      <c r="B16" s="23" t="s">
        <v>25</v>
      </c>
      <c r="C16" s="321" t="s">
        <v>144</v>
      </c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6"/>
      <c r="Q16" s="32"/>
    </row>
    <row r="17" spans="1:17" ht="4.5" customHeight="1" thickBot="1" x14ac:dyDescent="0.25">
      <c r="A17" s="32"/>
      <c r="B17" s="318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20"/>
      <c r="Q17" s="32"/>
    </row>
    <row r="18" spans="1:17" ht="26.25" customHeight="1" thickBot="1" x14ac:dyDescent="0.25">
      <c r="A18" s="32"/>
      <c r="B18" s="23" t="s">
        <v>11</v>
      </c>
      <c r="C18" s="347" t="s">
        <v>114</v>
      </c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9"/>
      <c r="Q18" s="32"/>
    </row>
    <row r="19" spans="1:17" ht="4.5" customHeight="1" thickBot="1" x14ac:dyDescent="0.25">
      <c r="A19" s="32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2"/>
    </row>
    <row r="20" spans="1:17" ht="17.25" customHeight="1" thickBot="1" x14ac:dyDescent="0.25">
      <c r="A20" s="32"/>
      <c r="B20" s="276" t="s">
        <v>26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8"/>
      <c r="Q20" s="32"/>
    </row>
    <row r="21" spans="1:17" ht="4.5" customHeight="1" thickBot="1" x14ac:dyDescent="0.25">
      <c r="A21" s="32"/>
      <c r="B21" s="350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2"/>
      <c r="Q21" s="32"/>
    </row>
    <row r="22" spans="1:17" ht="45.75" customHeight="1" thickBot="1" x14ac:dyDescent="0.25">
      <c r="A22" s="32"/>
      <c r="B22" s="23" t="s">
        <v>3</v>
      </c>
      <c r="C22" s="420" t="s">
        <v>142</v>
      </c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2"/>
      <c r="Q22" s="32"/>
    </row>
    <row r="23" spans="1:17" ht="4.5" customHeight="1" thickBot="1" x14ac:dyDescent="0.25">
      <c r="A23" s="32"/>
      <c r="B23" s="318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20"/>
      <c r="Q23" s="32"/>
    </row>
    <row r="24" spans="1:17" ht="52.5" customHeight="1" thickBot="1" x14ac:dyDescent="0.25">
      <c r="A24" s="32"/>
      <c r="B24" s="23" t="s">
        <v>12</v>
      </c>
      <c r="C24" s="321" t="s">
        <v>143</v>
      </c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3"/>
      <c r="Q24" s="32"/>
    </row>
    <row r="25" spans="1:17" ht="4.5" customHeight="1" thickBot="1" x14ac:dyDescent="0.25">
      <c r="A25" s="32"/>
      <c r="B25" s="318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20"/>
      <c r="Q25" s="32"/>
    </row>
    <row r="26" spans="1:17" ht="13.5" customHeight="1" thickBot="1" x14ac:dyDescent="0.25">
      <c r="A26" s="32"/>
      <c r="B26" s="2" t="s">
        <v>2</v>
      </c>
      <c r="C26" s="419">
        <v>0.6</v>
      </c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6"/>
      <c r="Q26" s="32"/>
    </row>
    <row r="27" spans="1:17" ht="4.5" customHeight="1" thickBot="1" x14ac:dyDescent="0.25">
      <c r="A27" s="32"/>
      <c r="B27" s="327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9"/>
      <c r="Q27" s="32"/>
    </row>
    <row r="28" spans="1:17" ht="12.75" customHeight="1" thickBot="1" x14ac:dyDescent="0.25">
      <c r="A28" s="32"/>
      <c r="B28" s="2" t="s">
        <v>13</v>
      </c>
      <c r="C28" s="11" t="s">
        <v>14</v>
      </c>
      <c r="D28" s="330" t="s">
        <v>116</v>
      </c>
      <c r="E28" s="331"/>
      <c r="F28" s="331"/>
      <c r="G28" s="332"/>
      <c r="H28" s="333" t="s">
        <v>15</v>
      </c>
      <c r="I28" s="333"/>
      <c r="J28" s="333"/>
      <c r="K28" s="330" t="s">
        <v>117</v>
      </c>
      <c r="L28" s="331"/>
      <c r="M28" s="332"/>
      <c r="N28" s="334" t="s">
        <v>16</v>
      </c>
      <c r="O28" s="335"/>
      <c r="P28" s="33" t="s">
        <v>118</v>
      </c>
      <c r="Q28" s="32"/>
    </row>
    <row r="29" spans="1:17" ht="4.5" customHeight="1" thickBot="1" x14ac:dyDescent="0.25">
      <c r="A29" s="32"/>
      <c r="B29" s="336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8"/>
      <c r="Q29" s="32"/>
    </row>
    <row r="30" spans="1:17" ht="13.5" thickBot="1" x14ac:dyDescent="0.25">
      <c r="A30" s="32"/>
      <c r="B30" s="2" t="s">
        <v>7</v>
      </c>
      <c r="C30" s="297" t="s">
        <v>119</v>
      </c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9"/>
      <c r="Q30" s="32"/>
    </row>
    <row r="31" spans="1:17" ht="4.5" customHeight="1" thickBot="1" x14ac:dyDescent="0.25">
      <c r="A31" s="32"/>
      <c r="B31" s="318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20"/>
      <c r="Q31" s="32"/>
    </row>
    <row r="32" spans="1:17" ht="13.5" thickBot="1" x14ac:dyDescent="0.25">
      <c r="A32" s="32"/>
      <c r="B32" s="2" t="s">
        <v>4</v>
      </c>
      <c r="C32" s="297" t="s">
        <v>148</v>
      </c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32"/>
    </row>
    <row r="33" spans="1:17" ht="4.5" customHeight="1" thickBot="1" x14ac:dyDescent="0.25">
      <c r="A33" s="32"/>
      <c r="B33" s="318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20"/>
      <c r="Q33" s="32"/>
    </row>
    <row r="34" spans="1:17" ht="13.5" thickBot="1" x14ac:dyDescent="0.25">
      <c r="A34" s="32"/>
      <c r="B34" s="2" t="s">
        <v>23</v>
      </c>
      <c r="C34" s="297" t="s">
        <v>69</v>
      </c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9"/>
      <c r="Q34" s="32"/>
    </row>
    <row r="35" spans="1:17" ht="4.5" customHeight="1" thickBot="1" x14ac:dyDescent="0.25">
      <c r="A35" s="32"/>
      <c r="B35" s="281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9"/>
      <c r="Q35" s="32"/>
    </row>
    <row r="36" spans="1:17" ht="16.5" customHeight="1" thickBot="1" x14ac:dyDescent="0.25">
      <c r="A36" s="32"/>
      <c r="B36" s="2" t="s">
        <v>64</v>
      </c>
      <c r="C36" s="297" t="s">
        <v>69</v>
      </c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9"/>
      <c r="Q36" s="32"/>
    </row>
    <row r="37" spans="1:17" ht="4.5" customHeight="1" thickBot="1" x14ac:dyDescent="0.25">
      <c r="A37" s="3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2"/>
    </row>
    <row r="38" spans="1:17" ht="13.5" thickBot="1" x14ac:dyDescent="0.25">
      <c r="A38" s="32"/>
      <c r="B38" s="310" t="s">
        <v>17</v>
      </c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2"/>
      <c r="P38" s="313"/>
      <c r="Q38" s="32"/>
    </row>
    <row r="39" spans="1:17" ht="13.5" thickBot="1" x14ac:dyDescent="0.25">
      <c r="A39" s="32"/>
      <c r="B39" s="1" t="s">
        <v>22</v>
      </c>
      <c r="C39" s="314" t="s">
        <v>18</v>
      </c>
      <c r="D39" s="315"/>
      <c r="E39" s="315"/>
      <c r="F39" s="315"/>
      <c r="G39" s="316"/>
      <c r="H39" s="314" t="s">
        <v>7</v>
      </c>
      <c r="I39" s="315"/>
      <c r="J39" s="315"/>
      <c r="K39" s="315"/>
      <c r="L39" s="316"/>
      <c r="M39" s="314" t="s">
        <v>19</v>
      </c>
      <c r="N39" s="315"/>
      <c r="O39" s="317"/>
      <c r="P39" s="316"/>
      <c r="Q39" s="32"/>
    </row>
    <row r="40" spans="1:17" ht="24" customHeight="1" x14ac:dyDescent="0.2">
      <c r="A40" s="32"/>
      <c r="B40" s="35" t="s">
        <v>120</v>
      </c>
      <c r="C40" s="304" t="s">
        <v>106</v>
      </c>
      <c r="D40" s="305"/>
      <c r="E40" s="305"/>
      <c r="F40" s="305"/>
      <c r="G40" s="306"/>
      <c r="H40" s="304" t="s">
        <v>121</v>
      </c>
      <c r="I40" s="305"/>
      <c r="J40" s="305"/>
      <c r="K40" s="305"/>
      <c r="L40" s="306"/>
      <c r="M40" s="304" t="s">
        <v>122</v>
      </c>
      <c r="N40" s="305"/>
      <c r="O40" s="305"/>
      <c r="P40" s="307"/>
      <c r="Q40" s="32"/>
    </row>
    <row r="41" spans="1:17" ht="23.25" customHeight="1" x14ac:dyDescent="0.2">
      <c r="A41" s="32"/>
      <c r="B41" s="35" t="s">
        <v>123</v>
      </c>
      <c r="C41" s="304" t="s">
        <v>106</v>
      </c>
      <c r="D41" s="305"/>
      <c r="E41" s="305"/>
      <c r="F41" s="305"/>
      <c r="G41" s="306"/>
      <c r="H41" s="304" t="s">
        <v>121</v>
      </c>
      <c r="I41" s="305"/>
      <c r="J41" s="305"/>
      <c r="K41" s="305"/>
      <c r="L41" s="306"/>
      <c r="M41" s="304" t="s">
        <v>122</v>
      </c>
      <c r="N41" s="305"/>
      <c r="O41" s="305"/>
      <c r="P41" s="307"/>
      <c r="Q41" s="32"/>
    </row>
    <row r="42" spans="1:17" ht="13.5" customHeight="1" x14ac:dyDescent="0.2">
      <c r="A42" s="32"/>
      <c r="B42" s="12"/>
      <c r="C42" s="300"/>
      <c r="D42" s="301"/>
      <c r="E42" s="301"/>
      <c r="F42" s="301"/>
      <c r="G42" s="302"/>
      <c r="H42" s="300"/>
      <c r="I42" s="301"/>
      <c r="J42" s="301"/>
      <c r="K42" s="301"/>
      <c r="L42" s="302"/>
      <c r="M42" s="300"/>
      <c r="N42" s="301"/>
      <c r="O42" s="301"/>
      <c r="P42" s="303"/>
      <c r="Q42" s="32"/>
    </row>
    <row r="43" spans="1:17" ht="12.75" customHeight="1" x14ac:dyDescent="0.2">
      <c r="A43" s="32"/>
      <c r="B43" s="12"/>
      <c r="C43" s="300"/>
      <c r="D43" s="301"/>
      <c r="E43" s="301"/>
      <c r="F43" s="301"/>
      <c r="G43" s="302"/>
      <c r="H43" s="300"/>
      <c r="I43" s="301"/>
      <c r="J43" s="301"/>
      <c r="K43" s="301"/>
      <c r="L43" s="302"/>
      <c r="M43" s="300"/>
      <c r="N43" s="301"/>
      <c r="O43" s="301"/>
      <c r="P43" s="303"/>
      <c r="Q43" s="32"/>
    </row>
    <row r="44" spans="1:17" ht="11.25" customHeight="1" thickBot="1" x14ac:dyDescent="0.25">
      <c r="A44" s="32"/>
      <c r="B44" s="8"/>
      <c r="C44" s="272"/>
      <c r="D44" s="273"/>
      <c r="E44" s="273"/>
      <c r="F44" s="273"/>
      <c r="G44" s="274"/>
      <c r="H44" s="272"/>
      <c r="I44" s="273"/>
      <c r="J44" s="273"/>
      <c r="K44" s="273"/>
      <c r="L44" s="274"/>
      <c r="M44" s="272"/>
      <c r="N44" s="273"/>
      <c r="O44" s="273"/>
      <c r="P44" s="275"/>
      <c r="Q44" s="32"/>
    </row>
    <row r="45" spans="1:17" ht="4.5" customHeight="1" thickBot="1" x14ac:dyDescent="0.25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2"/>
    </row>
    <row r="46" spans="1:17" ht="13.5" customHeight="1" thickBot="1" x14ac:dyDescent="0.25">
      <c r="A46" s="32"/>
      <c r="B46" s="276" t="s">
        <v>8</v>
      </c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8"/>
      <c r="Q46" s="32"/>
    </row>
    <row r="47" spans="1:17" ht="4.5" customHeight="1" thickBot="1" x14ac:dyDescent="0.25">
      <c r="A47" s="32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32"/>
    </row>
    <row r="48" spans="1:17" x14ac:dyDescent="0.2">
      <c r="A48" s="32"/>
      <c r="B48" s="279" t="s">
        <v>20</v>
      </c>
      <c r="C48" s="9" t="s">
        <v>9</v>
      </c>
      <c r="D48" s="48" t="s">
        <v>126</v>
      </c>
      <c r="E48" s="48" t="s">
        <v>127</v>
      </c>
      <c r="F48" s="48" t="s">
        <v>128</v>
      </c>
      <c r="G48" s="48" t="s">
        <v>129</v>
      </c>
      <c r="H48" s="48" t="s">
        <v>130</v>
      </c>
      <c r="I48" s="48" t="s">
        <v>131</v>
      </c>
      <c r="J48" s="48" t="s">
        <v>132</v>
      </c>
      <c r="K48" s="48" t="s">
        <v>133</v>
      </c>
      <c r="L48" s="48" t="s">
        <v>134</v>
      </c>
      <c r="M48" s="48" t="s">
        <v>135</v>
      </c>
      <c r="N48" s="48" t="s">
        <v>136</v>
      </c>
      <c r="O48" s="48" t="s">
        <v>137</v>
      </c>
      <c r="P48" s="15" t="s">
        <v>24</v>
      </c>
      <c r="Q48" s="32"/>
    </row>
    <row r="49" spans="1:17" ht="13.5" thickBot="1" x14ac:dyDescent="0.25">
      <c r="A49" s="32"/>
      <c r="B49" s="280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36" t="str">
        <f>'Regis Opor Term Pro'!D12</f>
        <v>0%</v>
      </c>
      <c r="P49" s="14"/>
      <c r="Q49" s="32"/>
    </row>
    <row r="50" spans="1:17" ht="4.5" customHeight="1" thickBot="1" x14ac:dyDescent="0.25">
      <c r="A50" s="32"/>
      <c r="B50" s="281">
        <v>0.9</v>
      </c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3"/>
      <c r="Q50" s="32"/>
    </row>
    <row r="51" spans="1:17" ht="13.5" thickBot="1" x14ac:dyDescent="0.25">
      <c r="A51" s="32"/>
      <c r="B51" s="276" t="s">
        <v>21</v>
      </c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8"/>
      <c r="Q51" s="32"/>
    </row>
    <row r="52" spans="1:17" x14ac:dyDescent="0.2">
      <c r="A52" s="32"/>
      <c r="B52" s="284" t="s">
        <v>109</v>
      </c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6"/>
      <c r="Q52" s="32"/>
    </row>
    <row r="53" spans="1:17" x14ac:dyDescent="0.2">
      <c r="A53" s="32"/>
      <c r="B53" s="287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9"/>
      <c r="Q53" s="32"/>
    </row>
    <row r="54" spans="1:17" x14ac:dyDescent="0.2">
      <c r="A54" s="32"/>
      <c r="B54" s="287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9"/>
      <c r="Q54" s="32"/>
    </row>
    <row r="55" spans="1:17" x14ac:dyDescent="0.2">
      <c r="A55" s="32"/>
      <c r="B55" s="287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9"/>
      <c r="Q55" s="32"/>
    </row>
    <row r="56" spans="1:17" x14ac:dyDescent="0.2">
      <c r="A56" s="32"/>
      <c r="B56" s="287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9"/>
      <c r="Q56" s="32"/>
    </row>
    <row r="57" spans="1:17" x14ac:dyDescent="0.2">
      <c r="A57" s="32"/>
      <c r="B57" s="28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9"/>
      <c r="Q57" s="32"/>
    </row>
    <row r="58" spans="1:17" x14ac:dyDescent="0.2">
      <c r="A58" s="32"/>
      <c r="B58" s="287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9"/>
      <c r="Q58" s="32"/>
    </row>
    <row r="59" spans="1:17" x14ac:dyDescent="0.2">
      <c r="A59" s="32"/>
      <c r="B59" s="287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9"/>
      <c r="Q59" s="32"/>
    </row>
    <row r="60" spans="1:17" x14ac:dyDescent="0.2">
      <c r="A60" s="32"/>
      <c r="B60" s="287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9"/>
      <c r="Q60" s="32"/>
    </row>
    <row r="61" spans="1:17" x14ac:dyDescent="0.2">
      <c r="A61" s="32"/>
      <c r="B61" s="287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9"/>
      <c r="Q61" s="32"/>
    </row>
    <row r="62" spans="1:17" x14ac:dyDescent="0.2">
      <c r="A62" s="32"/>
      <c r="B62" s="287"/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9"/>
      <c r="Q62" s="32"/>
    </row>
    <row r="63" spans="1:17" x14ac:dyDescent="0.2">
      <c r="A63" s="32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9"/>
      <c r="Q63" s="32"/>
    </row>
    <row r="64" spans="1:17" x14ac:dyDescent="0.2">
      <c r="A64" s="32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9"/>
      <c r="Q64" s="32"/>
    </row>
    <row r="65" spans="1:17" x14ac:dyDescent="0.2">
      <c r="A65" s="32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9"/>
      <c r="Q65" s="32"/>
    </row>
    <row r="66" spans="1:17" x14ac:dyDescent="0.2">
      <c r="A66" s="32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9"/>
      <c r="Q66" s="32"/>
    </row>
    <row r="67" spans="1:17" ht="13.5" thickBot="1" x14ac:dyDescent="0.25">
      <c r="A67" s="32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2"/>
      <c r="Q67" s="32"/>
    </row>
    <row r="68" spans="1:17" s="21" customFormat="1" ht="4.5" customHeight="1" thickBot="1" x14ac:dyDescent="0.25">
      <c r="A68" s="293"/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</row>
    <row r="69" spans="1:17" ht="49.5" customHeight="1" thickBot="1" x14ac:dyDescent="0.25">
      <c r="A69" s="32"/>
      <c r="B69" s="20" t="s">
        <v>5</v>
      </c>
      <c r="C69" s="294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6"/>
      <c r="Q69" s="32"/>
    </row>
    <row r="70" spans="1:17" ht="41.25" customHeight="1" thickBot="1" x14ac:dyDescent="0.25">
      <c r="A70" s="32"/>
      <c r="B70" s="19" t="s">
        <v>63</v>
      </c>
      <c r="C70" s="297" t="s">
        <v>140</v>
      </c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9"/>
      <c r="Q70" s="32"/>
    </row>
    <row r="71" spans="1:17" ht="27.75" customHeight="1" thickBot="1" x14ac:dyDescent="0.25">
      <c r="A71" s="32"/>
      <c r="B71" s="19" t="s">
        <v>84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1"/>
      <c r="Q71" s="32"/>
    </row>
    <row r="74" spans="1:17" x14ac:dyDescent="0.2">
      <c r="C74" s="22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1:1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x14ac:dyDescent="0.2">
      <c r="A96" s="38"/>
      <c r="B96" s="38" t="s">
        <v>28</v>
      </c>
      <c r="C96" s="38" t="s">
        <v>27</v>
      </c>
      <c r="D96" s="38" t="s">
        <v>29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 t="s">
        <v>69</v>
      </c>
      <c r="R96" s="38"/>
      <c r="S96" s="38"/>
    </row>
    <row r="97" spans="1:19" x14ac:dyDescent="0.2">
      <c r="A97" s="38"/>
      <c r="B97" s="39" t="s">
        <v>30</v>
      </c>
      <c r="C97" s="39" t="s">
        <v>32</v>
      </c>
      <c r="D97" s="40" t="s">
        <v>41</v>
      </c>
      <c r="E97" s="38"/>
      <c r="F97" s="38"/>
      <c r="G97" s="38"/>
      <c r="H97" s="38"/>
      <c r="I97" s="38"/>
      <c r="J97" s="38"/>
      <c r="K97" s="38"/>
      <c r="L97" s="38"/>
      <c r="M97" s="39" t="s">
        <v>66</v>
      </c>
      <c r="N97" s="38"/>
      <c r="O97" s="38"/>
      <c r="P97" s="38"/>
      <c r="Q97" s="39" t="s">
        <v>70</v>
      </c>
      <c r="R97" s="38"/>
      <c r="S97" s="38"/>
    </row>
    <row r="98" spans="1:19" x14ac:dyDescent="0.2">
      <c r="A98" s="38"/>
      <c r="B98" s="39" t="s">
        <v>96</v>
      </c>
      <c r="C98" s="39" t="s">
        <v>33</v>
      </c>
      <c r="D98" s="40" t="s">
        <v>42</v>
      </c>
      <c r="E98" s="38"/>
      <c r="F98" s="38"/>
      <c r="G98" s="38"/>
      <c r="H98" s="38"/>
      <c r="I98" s="38"/>
      <c r="J98" s="38"/>
      <c r="K98" s="38"/>
      <c r="L98" s="38"/>
      <c r="M98" s="39" t="s">
        <v>68</v>
      </c>
      <c r="N98" s="38"/>
      <c r="O98" s="38"/>
      <c r="P98" s="38"/>
      <c r="Q98" s="39" t="s">
        <v>72</v>
      </c>
      <c r="R98" s="38"/>
      <c r="S98" s="38"/>
    </row>
    <row r="99" spans="1:19" x14ac:dyDescent="0.2">
      <c r="A99" s="38"/>
      <c r="B99" s="39" t="s">
        <v>31</v>
      </c>
      <c r="C99" s="39" t="s">
        <v>34</v>
      </c>
      <c r="D99" s="40" t="s">
        <v>43</v>
      </c>
      <c r="E99" s="38"/>
      <c r="F99" s="38"/>
      <c r="G99" s="38"/>
      <c r="H99" s="38"/>
      <c r="I99" s="38"/>
      <c r="J99" s="38"/>
      <c r="K99" s="38"/>
      <c r="L99" s="38"/>
      <c r="M99" s="39" t="s">
        <v>85</v>
      </c>
      <c r="N99" s="38"/>
      <c r="O99" s="38"/>
      <c r="P99" s="38"/>
      <c r="Q99" s="39" t="s">
        <v>71</v>
      </c>
      <c r="R99" s="38"/>
      <c r="S99" s="38"/>
    </row>
    <row r="100" spans="1:19" x14ac:dyDescent="0.2">
      <c r="A100" s="38"/>
      <c r="B100" s="38"/>
      <c r="C100" s="39" t="s">
        <v>35</v>
      </c>
      <c r="D100" s="40" t="s">
        <v>44</v>
      </c>
      <c r="E100" s="38"/>
      <c r="F100" s="38"/>
      <c r="G100" s="38"/>
      <c r="H100" s="38"/>
      <c r="I100" s="38"/>
      <c r="J100" s="38"/>
      <c r="K100" s="38"/>
      <c r="L100" s="38"/>
      <c r="M100" s="39"/>
      <c r="N100" s="38"/>
      <c r="O100" s="38"/>
      <c r="P100" s="38"/>
      <c r="Q100" s="39" t="s">
        <v>73</v>
      </c>
      <c r="R100" s="38"/>
      <c r="S100" s="38"/>
    </row>
    <row r="101" spans="1:19" x14ac:dyDescent="0.2">
      <c r="A101" s="38"/>
      <c r="B101" s="38"/>
      <c r="C101" s="39" t="s">
        <v>36</v>
      </c>
      <c r="D101" s="40" t="s">
        <v>39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 t="s">
        <v>67</v>
      </c>
      <c r="O101" s="38"/>
      <c r="P101" s="38"/>
      <c r="Q101" s="39" t="s">
        <v>74</v>
      </c>
      <c r="R101" s="38"/>
      <c r="S101" s="38"/>
    </row>
    <row r="102" spans="1:19" x14ac:dyDescent="0.2">
      <c r="A102" s="38"/>
      <c r="B102" s="38"/>
      <c r="C102" s="39" t="s">
        <v>37</v>
      </c>
      <c r="D102" s="40" t="s">
        <v>54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x14ac:dyDescent="0.2">
      <c r="A103" s="38"/>
      <c r="B103" s="38"/>
      <c r="C103" s="39" t="s">
        <v>38</v>
      </c>
      <c r="D103" s="40" t="s">
        <v>55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x14ac:dyDescent="0.2">
      <c r="A104" s="38"/>
      <c r="B104" s="38"/>
      <c r="C104" s="38"/>
      <c r="D104" s="40" t="s">
        <v>40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x14ac:dyDescent="0.2">
      <c r="A105" s="38"/>
      <c r="B105" s="38"/>
      <c r="C105" s="38"/>
      <c r="D105" s="40" t="s">
        <v>45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">
      <c r="A106" s="38"/>
      <c r="B106" s="38"/>
      <c r="C106" s="38"/>
      <c r="D106" s="40" t="s">
        <v>110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12.75" customHeight="1" x14ac:dyDescent="0.2">
      <c r="A107" s="38"/>
      <c r="B107" s="38"/>
      <c r="C107" s="38"/>
      <c r="D107" s="40" t="s">
        <v>46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x14ac:dyDescent="0.2">
      <c r="A108" s="38"/>
      <c r="B108" s="38"/>
      <c r="C108" s="38"/>
      <c r="D108" s="40" t="s">
        <v>47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:19" x14ac:dyDescent="0.2">
      <c r="A109" s="38"/>
      <c r="B109" s="38"/>
      <c r="C109" s="38"/>
      <c r="D109" s="40" t="s">
        <v>111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x14ac:dyDescent="0.2">
      <c r="A110" s="38"/>
      <c r="B110" s="38"/>
      <c r="C110" s="38"/>
      <c r="D110" s="40" t="s">
        <v>112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:19" x14ac:dyDescent="0.2">
      <c r="A111" s="38"/>
      <c r="B111" s="38"/>
      <c r="C111" s="38"/>
      <c r="D111" s="40" t="s">
        <v>113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:19" x14ac:dyDescent="0.2">
      <c r="A112" s="38"/>
      <c r="B112" s="41"/>
      <c r="C112" s="38"/>
      <c r="D112" s="40" t="s">
        <v>48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:19" x14ac:dyDescent="0.2">
      <c r="A113" s="38"/>
      <c r="B113" s="41"/>
      <c r="C113" s="38"/>
      <c r="D113" s="40" t="s">
        <v>49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x14ac:dyDescent="0.2">
      <c r="A114" s="38"/>
      <c r="B114" s="41"/>
      <c r="C114" s="38"/>
      <c r="D114" s="40" t="s">
        <v>50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x14ac:dyDescent="0.2">
      <c r="A115" s="38"/>
      <c r="B115" s="41"/>
      <c r="C115" s="38"/>
      <c r="D115" s="40" t="s">
        <v>51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:19" x14ac:dyDescent="0.2">
      <c r="A116" s="38"/>
      <c r="B116" s="41"/>
      <c r="C116" s="38"/>
      <c r="D116" s="40" t="s">
        <v>52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:19" x14ac:dyDescent="0.2">
      <c r="A117" s="38"/>
      <c r="B117" s="41"/>
      <c r="C117" s="38"/>
      <c r="D117" s="40" t="s">
        <v>53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x14ac:dyDescent="0.2">
      <c r="A118" s="38"/>
      <c r="B118" s="4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 ht="38.25" x14ac:dyDescent="0.2">
      <c r="A119" s="38"/>
      <c r="B119" s="42" t="s">
        <v>75</v>
      </c>
      <c r="C119" s="38"/>
      <c r="D119" s="38">
        <v>2012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63.75" x14ac:dyDescent="0.2">
      <c r="A120" s="38"/>
      <c r="B120" s="42" t="s">
        <v>76</v>
      </c>
      <c r="C120" s="38"/>
      <c r="D120" s="38">
        <v>2013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76.5" x14ac:dyDescent="0.2">
      <c r="A121" s="38"/>
      <c r="B121" s="42" t="s">
        <v>77</v>
      </c>
      <c r="C121" s="38"/>
      <c r="D121" s="38">
        <v>2014</v>
      </c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ht="63.75" x14ac:dyDescent="0.2">
      <c r="A122" s="38"/>
      <c r="B122" s="42" t="s">
        <v>78</v>
      </c>
      <c r="C122" s="38"/>
      <c r="D122" s="38">
        <v>2016</v>
      </c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38.25" x14ac:dyDescent="0.2">
      <c r="A123" s="38"/>
      <c r="B123" s="42" t="s">
        <v>82</v>
      </c>
      <c r="C123" s="38"/>
      <c r="D123" s="38">
        <v>2017</v>
      </c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 ht="63.75" x14ac:dyDescent="0.2">
      <c r="A124" s="38"/>
      <c r="B124" s="42" t="s">
        <v>79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63.75" x14ac:dyDescent="0.2">
      <c r="A125" s="38"/>
      <c r="B125" s="42" t="s">
        <v>80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ht="51" x14ac:dyDescent="0.2">
      <c r="A126" s="38"/>
      <c r="B126" s="42" t="s">
        <v>81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:19" x14ac:dyDescent="0.2">
      <c r="A127" s="38"/>
      <c r="B127" s="42" t="s">
        <v>114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x14ac:dyDescent="0.2">
      <c r="A128" s="38"/>
      <c r="B128" s="41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x14ac:dyDescent="0.2">
      <c r="A129" s="38"/>
      <c r="B129" s="41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x14ac:dyDescent="0.2">
      <c r="A130" s="38"/>
      <c r="B130" s="41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:19" x14ac:dyDescent="0.2">
      <c r="A131" s="38"/>
      <c r="B131" s="41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:19" x14ac:dyDescent="0.2">
      <c r="A132" s="38"/>
      <c r="B132" s="41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:19" x14ac:dyDescent="0.2">
      <c r="B133" s="43"/>
    </row>
    <row r="134" spans="1:19" x14ac:dyDescent="0.2">
      <c r="B134" s="43"/>
    </row>
    <row r="135" spans="1:19" x14ac:dyDescent="0.2">
      <c r="B135" s="43"/>
    </row>
    <row r="136" spans="1:19" x14ac:dyDescent="0.2">
      <c r="B136" s="43"/>
    </row>
    <row r="137" spans="1:19" x14ac:dyDescent="0.2">
      <c r="B137" s="43"/>
    </row>
    <row r="138" spans="1:19" x14ac:dyDescent="0.2">
      <c r="B138" s="43"/>
    </row>
    <row r="139" spans="1:19" x14ac:dyDescent="0.2">
      <c r="B139" s="43"/>
    </row>
    <row r="140" spans="1:19" x14ac:dyDescent="0.2">
      <c r="B140" s="43"/>
    </row>
    <row r="141" spans="1:19" x14ac:dyDescent="0.2">
      <c r="B141" s="43"/>
    </row>
    <row r="142" spans="1:19" x14ac:dyDescent="0.2">
      <c r="B142" s="43"/>
    </row>
    <row r="143" spans="1:19" x14ac:dyDescent="0.2">
      <c r="B143" s="43"/>
    </row>
    <row r="144" spans="1:19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</sheetData>
  <mergeCells count="72">
    <mergeCell ref="O10:P10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17:P17"/>
    <mergeCell ref="C18:P18"/>
    <mergeCell ref="B19:P19"/>
    <mergeCell ref="B20:P20"/>
    <mergeCell ref="B21:P21"/>
    <mergeCell ref="B7:P8"/>
    <mergeCell ref="B9:P9"/>
    <mergeCell ref="D10:G10"/>
    <mergeCell ref="H10:J10"/>
    <mergeCell ref="K10:N10"/>
    <mergeCell ref="B11:P11"/>
    <mergeCell ref="C12:P12"/>
    <mergeCell ref="B13:P13"/>
    <mergeCell ref="C14:P14"/>
    <mergeCell ref="B15:P15"/>
    <mergeCell ref="C16:P16"/>
    <mergeCell ref="B29:P29"/>
    <mergeCell ref="C30:P30"/>
    <mergeCell ref="B31:P31"/>
    <mergeCell ref="C32:P32"/>
    <mergeCell ref="B33:P33"/>
    <mergeCell ref="C22:P22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69:P69"/>
    <mergeCell ref="C70:P70"/>
    <mergeCell ref="C42:G42"/>
    <mergeCell ref="H42:L42"/>
    <mergeCell ref="M42:P42"/>
    <mergeCell ref="C43:G43"/>
    <mergeCell ref="H43:L43"/>
    <mergeCell ref="M43:P43"/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</mergeCells>
  <dataValidations count="7">
    <dataValidation type="list" allowBlank="1" showInputMessage="1" showErrorMessage="1" sqref="H10:J10">
      <formula1>$B$97:$B$99</formula1>
    </dataValidation>
    <dataValidation type="list" allowBlank="1" showInputMessage="1" showErrorMessage="1" sqref="O10:P10">
      <formula1>$C$97:$C$103</formula1>
    </dataValidation>
    <dataValidation type="list" allowBlank="1" showInputMessage="1" showErrorMessage="1" sqref="C12:P12">
      <formula1>$D$97:$D$117</formula1>
    </dataValidation>
    <dataValidation type="list" allowBlank="1" showInputMessage="1" showErrorMessage="1" sqref="C71:P71">
      <formula1>$M$97:$M$99</formula1>
    </dataValidation>
    <dataValidation type="list" allowBlank="1" showInputMessage="1" showErrorMessage="1" sqref="C34:P34 C36:P36">
      <formula1>$Q$96:$Q$101</formula1>
    </dataValidation>
    <dataValidation type="list" allowBlank="1" showInputMessage="1" showErrorMessage="1" sqref="C18:P18">
      <formula1>$B$119:$B$127</formula1>
    </dataValidation>
    <dataValidation type="list" allowBlank="1" showInputMessage="1" showErrorMessage="1" sqref="C10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2"/>
  <sheetViews>
    <sheetView topLeftCell="A8" workbookViewId="0">
      <selection activeCell="C24" sqref="C24:P24"/>
    </sheetView>
  </sheetViews>
  <sheetFormatPr baseColWidth="10" defaultRowHeight="12.75" x14ac:dyDescent="0.2"/>
  <cols>
    <col min="1" max="1" width="23.85546875" customWidth="1"/>
    <col min="2" max="2" width="34.5703125" customWidth="1"/>
    <col min="3" max="3" width="24.7109375" customWidth="1"/>
    <col min="4" max="4" width="12.42578125" customWidth="1"/>
    <col min="7" max="7" width="24.28515625" customWidth="1"/>
  </cols>
  <sheetData>
    <row r="1" spans="1:7" ht="18.75" thickTop="1" x14ac:dyDescent="0.25">
      <c r="A1" s="395"/>
      <c r="B1" s="398" t="s">
        <v>56</v>
      </c>
      <c r="C1" s="398"/>
      <c r="D1" s="398"/>
      <c r="E1" s="399" t="s">
        <v>86</v>
      </c>
      <c r="F1" s="400"/>
      <c r="G1" s="401"/>
    </row>
    <row r="2" spans="1:7" ht="18" x14ac:dyDescent="0.25">
      <c r="A2" s="396"/>
      <c r="B2" s="402" t="s">
        <v>87</v>
      </c>
      <c r="C2" s="402"/>
      <c r="D2" s="402"/>
      <c r="E2" s="403" t="s">
        <v>88</v>
      </c>
      <c r="F2" s="404"/>
      <c r="G2" s="405"/>
    </row>
    <row r="3" spans="1:7" ht="21.75" customHeight="1" x14ac:dyDescent="0.25">
      <c r="A3" s="396"/>
      <c r="B3" s="402" t="s">
        <v>89</v>
      </c>
      <c r="C3" s="402"/>
      <c r="D3" s="402"/>
      <c r="E3" s="403" t="s">
        <v>90</v>
      </c>
      <c r="F3" s="404"/>
      <c r="G3" s="405"/>
    </row>
    <row r="4" spans="1:7" ht="29.25" customHeight="1" thickBot="1" x14ac:dyDescent="0.3">
      <c r="A4" s="397"/>
      <c r="B4" s="406" t="s">
        <v>91</v>
      </c>
      <c r="C4" s="406"/>
      <c r="D4" s="406"/>
      <c r="E4" s="407" t="s">
        <v>61</v>
      </c>
      <c r="F4" s="408"/>
      <c r="G4" s="409"/>
    </row>
    <row r="5" spans="1:7" ht="18.75" thickTop="1" x14ac:dyDescent="0.25">
      <c r="A5" s="25"/>
      <c r="B5" s="24"/>
      <c r="C5" s="26"/>
      <c r="D5" s="26"/>
      <c r="E5" s="27"/>
      <c r="F5" s="27"/>
      <c r="G5" s="27"/>
    </row>
    <row r="6" spans="1:7" ht="15.75" x14ac:dyDescent="0.25">
      <c r="A6" s="28" t="s">
        <v>0</v>
      </c>
      <c r="C6" s="410" t="s">
        <v>95</v>
      </c>
      <c r="D6" s="410"/>
      <c r="E6" s="410"/>
      <c r="F6" s="410"/>
      <c r="G6" s="410"/>
    </row>
    <row r="7" spans="1:7" ht="13.5" thickBot="1" x14ac:dyDescent="0.25">
      <c r="A7" s="28"/>
    </row>
    <row r="8" spans="1:7" ht="14.25" thickTop="1" thickBot="1" x14ac:dyDescent="0.25">
      <c r="A8" s="411" t="s">
        <v>92</v>
      </c>
      <c r="B8" s="413" t="s">
        <v>20</v>
      </c>
      <c r="C8" s="415" t="s">
        <v>115</v>
      </c>
      <c r="D8" s="415"/>
      <c r="E8" s="415"/>
      <c r="F8" s="415"/>
      <c r="G8" s="416"/>
    </row>
    <row r="9" spans="1:7" ht="13.5" thickBot="1" x14ac:dyDescent="0.25">
      <c r="A9" s="412"/>
      <c r="B9" s="414"/>
      <c r="C9" s="31" t="s">
        <v>69</v>
      </c>
      <c r="D9" s="31" t="s">
        <v>93</v>
      </c>
      <c r="E9" s="417" t="s">
        <v>94</v>
      </c>
      <c r="F9" s="417"/>
      <c r="G9" s="418"/>
    </row>
    <row r="10" spans="1:7" ht="80.45" customHeight="1" thickBot="1" x14ac:dyDescent="0.25">
      <c r="A10" s="385" t="s">
        <v>95</v>
      </c>
      <c r="B10" s="29" t="s">
        <v>124</v>
      </c>
      <c r="C10" s="30"/>
      <c r="D10" s="387" t="str">
        <f>IF(C11=0,"0%",C10/C11)</f>
        <v>0%</v>
      </c>
      <c r="E10" s="389"/>
      <c r="F10" s="390"/>
      <c r="G10" s="391"/>
    </row>
    <row r="11" spans="1:7" ht="245.45" customHeight="1" thickBot="1" x14ac:dyDescent="0.25">
      <c r="A11" s="386"/>
      <c r="B11" s="29" t="s">
        <v>125</v>
      </c>
      <c r="C11" s="30"/>
      <c r="D11" s="388"/>
      <c r="E11" s="392"/>
      <c r="F11" s="393"/>
      <c r="G11" s="394"/>
    </row>
    <row r="12" spans="1:7" x14ac:dyDescent="0.2">
      <c r="D12" s="46" t="str">
        <f>D10</f>
        <v>0%</v>
      </c>
    </row>
  </sheetData>
  <mergeCells count="17">
    <mergeCell ref="B4:D4"/>
    <mergeCell ref="E4:G4"/>
    <mergeCell ref="C6:G6"/>
    <mergeCell ref="A8:A9"/>
    <mergeCell ref="B8:B9"/>
    <mergeCell ref="C8:G8"/>
    <mergeCell ref="E9:G9"/>
    <mergeCell ref="A10:A11"/>
    <mergeCell ref="D10:D11"/>
    <mergeCell ref="E10:G11"/>
    <mergeCell ref="A1:A4"/>
    <mergeCell ref="B1:D1"/>
    <mergeCell ref="E1:G1"/>
    <mergeCell ref="B2:D2"/>
    <mergeCell ref="E2:G2"/>
    <mergeCell ref="B3:D3"/>
    <mergeCell ref="E3:G3"/>
  </mergeCells>
  <pageMargins left="0.7" right="0.7" top="0.75" bottom="0.75" header="0.3" footer="0.3"/>
  <pageSetup paperSize="14" scale="6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180"/>
  <sheetViews>
    <sheetView zoomScale="115" zoomScaleNormal="115" workbookViewId="0">
      <selection activeCell="C18" sqref="C18:P18"/>
    </sheetView>
  </sheetViews>
  <sheetFormatPr baseColWidth="10" defaultRowHeight="12.75" x14ac:dyDescent="0.2"/>
  <cols>
    <col min="1" max="1" width="1.28515625" style="49" customWidth="1"/>
    <col min="2" max="2" width="30" style="49" customWidth="1"/>
    <col min="3" max="3" width="16.85546875" style="49" customWidth="1"/>
    <col min="4" max="8" width="8.7109375" style="49" customWidth="1"/>
    <col min="9" max="9" width="11.7109375" style="49" customWidth="1"/>
    <col min="10" max="15" width="8.7109375" style="49" customWidth="1"/>
    <col min="16" max="16" width="11" style="49" customWidth="1"/>
    <col min="17" max="18" width="11.7109375" style="49" customWidth="1"/>
    <col min="19" max="19" width="11.42578125" style="99" customWidth="1"/>
    <col min="20" max="20" width="11.42578125" style="49" hidden="1" customWidth="1"/>
    <col min="21" max="16384" width="11.42578125" style="49"/>
  </cols>
  <sheetData>
    <row r="1" spans="1:20" ht="3.75" customHeight="1" thickBo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20" ht="16.5" customHeight="1" x14ac:dyDescent="0.2">
      <c r="A2" s="89"/>
      <c r="B2" s="424"/>
      <c r="C2" s="427" t="s">
        <v>56</v>
      </c>
      <c r="D2" s="428"/>
      <c r="E2" s="428"/>
      <c r="F2" s="428"/>
      <c r="G2" s="428"/>
      <c r="H2" s="428"/>
      <c r="I2" s="428"/>
      <c r="J2" s="428"/>
      <c r="K2" s="428"/>
      <c r="L2" s="428"/>
      <c r="M2" s="429"/>
      <c r="N2" s="430" t="s">
        <v>185</v>
      </c>
      <c r="O2" s="431"/>
      <c r="P2" s="432"/>
      <c r="Q2" s="89"/>
      <c r="S2" s="100"/>
      <c r="T2" s="49">
        <v>0.95</v>
      </c>
    </row>
    <row r="3" spans="1:20" ht="15.75" customHeight="1" x14ac:dyDescent="0.2">
      <c r="A3" s="89"/>
      <c r="B3" s="425"/>
      <c r="C3" s="433" t="s">
        <v>58</v>
      </c>
      <c r="D3" s="434"/>
      <c r="E3" s="434"/>
      <c r="F3" s="434"/>
      <c r="G3" s="434"/>
      <c r="H3" s="434"/>
      <c r="I3" s="434"/>
      <c r="J3" s="434"/>
      <c r="K3" s="434"/>
      <c r="L3" s="434"/>
      <c r="M3" s="435"/>
      <c r="N3" s="436" t="s">
        <v>189</v>
      </c>
      <c r="O3" s="437"/>
      <c r="P3" s="438"/>
      <c r="Q3" s="89"/>
      <c r="S3" s="100"/>
      <c r="T3" s="49">
        <v>0.94999</v>
      </c>
    </row>
    <row r="4" spans="1:20" ht="15.75" customHeight="1" x14ac:dyDescent="0.2">
      <c r="A4" s="89"/>
      <c r="B4" s="425"/>
      <c r="C4" s="433" t="s">
        <v>59</v>
      </c>
      <c r="D4" s="434"/>
      <c r="E4" s="434"/>
      <c r="F4" s="434"/>
      <c r="G4" s="434"/>
      <c r="H4" s="434"/>
      <c r="I4" s="434"/>
      <c r="J4" s="434"/>
      <c r="K4" s="434"/>
      <c r="L4" s="434"/>
      <c r="M4" s="435"/>
      <c r="N4" s="436" t="s">
        <v>186</v>
      </c>
      <c r="O4" s="437"/>
      <c r="P4" s="438"/>
      <c r="Q4" s="89"/>
      <c r="S4" s="100"/>
      <c r="T4" s="49">
        <v>0.8</v>
      </c>
    </row>
    <row r="5" spans="1:20" ht="16.5" customHeight="1" thickBot="1" x14ac:dyDescent="0.25">
      <c r="A5" s="89"/>
      <c r="B5" s="426"/>
      <c r="C5" s="439" t="s">
        <v>60</v>
      </c>
      <c r="D5" s="440"/>
      <c r="E5" s="440"/>
      <c r="F5" s="440"/>
      <c r="G5" s="440"/>
      <c r="H5" s="440"/>
      <c r="I5" s="440"/>
      <c r="J5" s="440"/>
      <c r="K5" s="440"/>
      <c r="L5" s="440"/>
      <c r="M5" s="441"/>
      <c r="N5" s="442" t="s">
        <v>61</v>
      </c>
      <c r="O5" s="443"/>
      <c r="P5" s="444"/>
      <c r="Q5" s="89"/>
      <c r="S5" s="100"/>
      <c r="T5" s="49">
        <v>0.79998999999999998</v>
      </c>
    </row>
    <row r="6" spans="1:20" ht="4.5" customHeight="1" thickBot="1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S6" s="100"/>
    </row>
    <row r="7" spans="1:20" x14ac:dyDescent="0.2">
      <c r="A7" s="102"/>
      <c r="B7" s="445" t="s">
        <v>65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7"/>
      <c r="Q7" s="102"/>
      <c r="S7" s="100"/>
    </row>
    <row r="8" spans="1:20" ht="13.5" thickBot="1" x14ac:dyDescent="0.25">
      <c r="A8" s="102"/>
      <c r="B8" s="448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50"/>
      <c r="Q8" s="102"/>
    </row>
    <row r="9" spans="1:20" ht="3" customHeight="1" thickBot="1" x14ac:dyDescent="0.25">
      <c r="A9" s="102"/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102"/>
    </row>
    <row r="10" spans="1:20" ht="26.25" customHeight="1" thickBot="1" x14ac:dyDescent="0.25">
      <c r="A10" s="102"/>
      <c r="B10" s="90" t="s">
        <v>83</v>
      </c>
      <c r="C10" s="457">
        <v>2023</v>
      </c>
      <c r="D10" s="458"/>
      <c r="E10" s="458"/>
      <c r="F10" s="458"/>
      <c r="G10" s="458"/>
      <c r="H10" s="458"/>
      <c r="I10" s="459"/>
      <c r="J10" s="452" t="s">
        <v>1</v>
      </c>
      <c r="K10" s="453"/>
      <c r="L10" s="453"/>
      <c r="M10" s="453"/>
      <c r="N10" s="454" t="s">
        <v>251</v>
      </c>
      <c r="O10" s="455"/>
      <c r="P10" s="456"/>
      <c r="Q10" s="102"/>
    </row>
    <row r="11" spans="1:20" ht="4.5" customHeight="1" thickBot="1" x14ac:dyDescent="0.25">
      <c r="A11" s="102"/>
      <c r="B11" s="460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2"/>
      <c r="Q11" s="102"/>
    </row>
    <row r="12" spans="1:20" ht="13.5" thickBot="1" x14ac:dyDescent="0.25">
      <c r="A12" s="102"/>
      <c r="B12" s="62" t="s">
        <v>0</v>
      </c>
      <c r="C12" s="463" t="s">
        <v>170</v>
      </c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4"/>
      <c r="Q12" s="102"/>
    </row>
    <row r="13" spans="1:20" ht="4.5" customHeight="1" thickBot="1" x14ac:dyDescent="0.25">
      <c r="A13" s="102"/>
      <c r="B13" s="465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7"/>
      <c r="Q13" s="102"/>
    </row>
    <row r="14" spans="1:20" ht="18" customHeight="1" thickBot="1" x14ac:dyDescent="0.25">
      <c r="A14" s="102"/>
      <c r="B14" s="62" t="s">
        <v>6</v>
      </c>
      <c r="C14" s="468" t="s">
        <v>228</v>
      </c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70"/>
      <c r="Q14" s="102"/>
    </row>
    <row r="15" spans="1:20" ht="4.5" customHeight="1" thickBot="1" x14ac:dyDescent="0.25">
      <c r="A15" s="102"/>
      <c r="B15" s="471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472"/>
      <c r="P15" s="473"/>
      <c r="Q15" s="102"/>
    </row>
    <row r="16" spans="1:20" ht="32.25" customHeight="1" thickBot="1" x14ac:dyDescent="0.25">
      <c r="A16" s="102"/>
      <c r="B16" s="62" t="s">
        <v>25</v>
      </c>
      <c r="C16" s="454" t="s">
        <v>229</v>
      </c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6"/>
      <c r="Q16" s="102"/>
    </row>
    <row r="17" spans="1:17" ht="4.5" customHeight="1" thickBot="1" x14ac:dyDescent="0.25">
      <c r="A17" s="102"/>
      <c r="B17" s="471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3"/>
      <c r="Q17" s="102"/>
    </row>
    <row r="18" spans="1:17" ht="26.25" customHeight="1" thickBot="1" x14ac:dyDescent="0.25">
      <c r="A18" s="102"/>
      <c r="B18" s="62" t="s">
        <v>11</v>
      </c>
      <c r="C18" s="474" t="s">
        <v>250</v>
      </c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6"/>
      <c r="Q18" s="102"/>
    </row>
    <row r="19" spans="1:17" ht="4.5" customHeight="1" thickBot="1" x14ac:dyDescent="0.25">
      <c r="A19" s="102"/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102"/>
    </row>
    <row r="20" spans="1:17" ht="17.25" customHeight="1" thickBot="1" x14ac:dyDescent="0.25">
      <c r="A20" s="102"/>
      <c r="B20" s="478" t="s">
        <v>26</v>
      </c>
      <c r="C20" s="479"/>
      <c r="D20" s="479"/>
      <c r="E20" s="479"/>
      <c r="F20" s="479"/>
      <c r="G20" s="479"/>
      <c r="H20" s="479"/>
      <c r="I20" s="479"/>
      <c r="J20" s="479"/>
      <c r="K20" s="479"/>
      <c r="L20" s="479"/>
      <c r="M20" s="479"/>
      <c r="N20" s="479"/>
      <c r="O20" s="479"/>
      <c r="P20" s="480"/>
      <c r="Q20" s="102"/>
    </row>
    <row r="21" spans="1:17" ht="4.5" customHeight="1" thickBot="1" x14ac:dyDescent="0.25">
      <c r="A21" s="102"/>
      <c r="B21" s="481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3"/>
      <c r="Q21" s="102"/>
    </row>
    <row r="22" spans="1:17" ht="51" customHeight="1" thickBot="1" x14ac:dyDescent="0.25">
      <c r="A22" s="102"/>
      <c r="B22" s="62" t="s">
        <v>3</v>
      </c>
      <c r="C22" s="484" t="s">
        <v>246</v>
      </c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6"/>
      <c r="Q22" s="102"/>
    </row>
    <row r="23" spans="1:17" ht="4.5" customHeight="1" thickBot="1" x14ac:dyDescent="0.25">
      <c r="A23" s="102"/>
      <c r="B23" s="471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3"/>
      <c r="Q23" s="102"/>
    </row>
    <row r="24" spans="1:17" ht="82.5" customHeight="1" thickBot="1" x14ac:dyDescent="0.25">
      <c r="A24" s="102"/>
      <c r="B24" s="62" t="s">
        <v>12</v>
      </c>
      <c r="C24" s="487" t="s">
        <v>267</v>
      </c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9"/>
      <c r="Q24" s="102"/>
    </row>
    <row r="25" spans="1:17" ht="4.5" customHeight="1" thickBot="1" x14ac:dyDescent="0.25">
      <c r="A25" s="102"/>
      <c r="B25" s="490"/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2"/>
      <c r="Q25" s="102"/>
    </row>
    <row r="26" spans="1:17" ht="13.5" customHeight="1" thickBot="1" x14ac:dyDescent="0.25">
      <c r="A26" s="102"/>
      <c r="B26" s="63" t="s">
        <v>2</v>
      </c>
      <c r="C26" s="493">
        <v>0.95</v>
      </c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5"/>
      <c r="Q26" s="102"/>
    </row>
    <row r="27" spans="1:17" ht="4.5" customHeight="1" thickBot="1" x14ac:dyDescent="0.25">
      <c r="A27" s="102"/>
      <c r="B27" s="496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8"/>
      <c r="Q27" s="102"/>
    </row>
    <row r="28" spans="1:17" ht="12.75" customHeight="1" thickBot="1" x14ac:dyDescent="0.25">
      <c r="A28" s="102"/>
      <c r="B28" s="63" t="s">
        <v>13</v>
      </c>
      <c r="C28" s="64" t="s">
        <v>14</v>
      </c>
      <c r="D28" s="499" t="s">
        <v>230</v>
      </c>
      <c r="E28" s="494"/>
      <c r="F28" s="494"/>
      <c r="G28" s="495"/>
      <c r="H28" s="500" t="s">
        <v>15</v>
      </c>
      <c r="I28" s="500"/>
      <c r="J28" s="500"/>
      <c r="K28" s="499" t="s">
        <v>240</v>
      </c>
      <c r="L28" s="494"/>
      <c r="M28" s="495"/>
      <c r="N28" s="501" t="s">
        <v>16</v>
      </c>
      <c r="O28" s="502"/>
      <c r="P28" s="65" t="s">
        <v>232</v>
      </c>
      <c r="Q28" s="102"/>
    </row>
    <row r="29" spans="1:17" ht="4.5" customHeight="1" thickBot="1" x14ac:dyDescent="0.25">
      <c r="A29" s="102"/>
      <c r="B29" s="503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5"/>
      <c r="Q29" s="102"/>
    </row>
    <row r="30" spans="1:17" ht="13.5" thickBot="1" x14ac:dyDescent="0.25">
      <c r="A30" s="102"/>
      <c r="B30" s="88" t="s">
        <v>7</v>
      </c>
      <c r="C30" s="506" t="s">
        <v>184</v>
      </c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8"/>
      <c r="Q30" s="102"/>
    </row>
    <row r="31" spans="1:17" ht="4.5" customHeight="1" thickBot="1" x14ac:dyDescent="0.25">
      <c r="A31" s="102"/>
      <c r="B31" s="471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3"/>
      <c r="Q31" s="102"/>
    </row>
    <row r="32" spans="1:17" ht="13.5" thickBot="1" x14ac:dyDescent="0.25">
      <c r="A32" s="102"/>
      <c r="B32" s="88" t="s">
        <v>4</v>
      </c>
      <c r="C32" s="509" t="s">
        <v>74</v>
      </c>
      <c r="D32" s="510"/>
      <c r="E32" s="510"/>
      <c r="F32" s="510"/>
      <c r="G32" s="510"/>
      <c r="H32" s="510"/>
      <c r="I32" s="510"/>
      <c r="J32" s="510"/>
      <c r="K32" s="510"/>
      <c r="L32" s="510"/>
      <c r="M32" s="510"/>
      <c r="N32" s="510"/>
      <c r="O32" s="510"/>
      <c r="P32" s="511"/>
      <c r="Q32" s="102"/>
    </row>
    <row r="33" spans="1:17" ht="4.5" customHeight="1" thickBot="1" x14ac:dyDescent="0.25">
      <c r="A33" s="102"/>
      <c r="B33" s="471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3"/>
      <c r="Q33" s="102"/>
    </row>
    <row r="34" spans="1:17" ht="13.5" thickBot="1" x14ac:dyDescent="0.25">
      <c r="A34" s="102"/>
      <c r="B34" s="88" t="s">
        <v>23</v>
      </c>
      <c r="C34" s="509" t="s">
        <v>71</v>
      </c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8"/>
      <c r="Q34" s="102"/>
    </row>
    <row r="35" spans="1:17" ht="4.5" customHeight="1" thickBot="1" x14ac:dyDescent="0.25">
      <c r="A35" s="102"/>
      <c r="B35" s="465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7"/>
      <c r="Q35" s="102"/>
    </row>
    <row r="36" spans="1:17" ht="16.5" customHeight="1" thickBot="1" x14ac:dyDescent="0.25">
      <c r="A36" s="102"/>
      <c r="B36" s="88" t="s">
        <v>64</v>
      </c>
      <c r="C36" s="506" t="s">
        <v>71</v>
      </c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8"/>
      <c r="Q36" s="102"/>
    </row>
    <row r="37" spans="1:17" ht="4.5" customHeight="1" thickBot="1" x14ac:dyDescent="0.25">
      <c r="A37" s="10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102"/>
    </row>
    <row r="38" spans="1:17" ht="13.5" thickBot="1" x14ac:dyDescent="0.25">
      <c r="A38" s="102"/>
      <c r="B38" s="512" t="s">
        <v>17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4"/>
      <c r="P38" s="515"/>
      <c r="Q38" s="102"/>
    </row>
    <row r="39" spans="1:17" x14ac:dyDescent="0.2">
      <c r="A39" s="102"/>
      <c r="B39" s="92" t="s">
        <v>22</v>
      </c>
      <c r="C39" s="512" t="s">
        <v>18</v>
      </c>
      <c r="D39" s="513"/>
      <c r="E39" s="513"/>
      <c r="F39" s="513"/>
      <c r="G39" s="515"/>
      <c r="H39" s="512" t="s">
        <v>7</v>
      </c>
      <c r="I39" s="513"/>
      <c r="J39" s="513"/>
      <c r="K39" s="513"/>
      <c r="L39" s="515"/>
      <c r="M39" s="512" t="s">
        <v>19</v>
      </c>
      <c r="N39" s="513"/>
      <c r="O39" s="514"/>
      <c r="P39" s="515"/>
      <c r="Q39" s="102"/>
    </row>
    <row r="40" spans="1:17" ht="54" customHeight="1" x14ac:dyDescent="0.2">
      <c r="A40" s="102"/>
      <c r="B40" s="134" t="s">
        <v>194</v>
      </c>
      <c r="C40" s="516" t="s">
        <v>191</v>
      </c>
      <c r="D40" s="517"/>
      <c r="E40" s="517"/>
      <c r="F40" s="517"/>
      <c r="G40" s="518"/>
      <c r="H40" s="519" t="s">
        <v>192</v>
      </c>
      <c r="I40" s="519"/>
      <c r="J40" s="519"/>
      <c r="K40" s="519"/>
      <c r="L40" s="519"/>
      <c r="M40" s="520" t="s">
        <v>193</v>
      </c>
      <c r="N40" s="520"/>
      <c r="O40" s="520"/>
      <c r="P40" s="521"/>
      <c r="Q40" s="102"/>
    </row>
    <row r="41" spans="1:17" ht="55.5" customHeight="1" x14ac:dyDescent="0.2">
      <c r="A41" s="102"/>
      <c r="B41" s="135" t="s">
        <v>195</v>
      </c>
      <c r="C41" s="516" t="s">
        <v>191</v>
      </c>
      <c r="D41" s="517"/>
      <c r="E41" s="517"/>
      <c r="F41" s="517"/>
      <c r="G41" s="518"/>
      <c r="H41" s="519" t="s">
        <v>192</v>
      </c>
      <c r="I41" s="519"/>
      <c r="J41" s="519"/>
      <c r="K41" s="519"/>
      <c r="L41" s="519"/>
      <c r="M41" s="520" t="s">
        <v>193</v>
      </c>
      <c r="N41" s="520"/>
      <c r="O41" s="520"/>
      <c r="P41" s="521"/>
      <c r="Q41" s="102"/>
    </row>
    <row r="42" spans="1:17" ht="13.5" customHeight="1" x14ac:dyDescent="0.2">
      <c r="A42" s="102"/>
      <c r="B42" s="93"/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3"/>
      <c r="Q42" s="102"/>
    </row>
    <row r="43" spans="1:17" ht="12.75" customHeight="1" x14ac:dyDescent="0.2">
      <c r="A43" s="102"/>
      <c r="B43" s="93"/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/>
      <c r="P43" s="523"/>
      <c r="Q43" s="102"/>
    </row>
    <row r="44" spans="1:17" ht="11.25" customHeight="1" thickBot="1" x14ac:dyDescent="0.25">
      <c r="A44" s="102"/>
      <c r="B44" s="94"/>
      <c r="C44" s="540"/>
      <c r="D44" s="540"/>
      <c r="E44" s="540"/>
      <c r="F44" s="540"/>
      <c r="G44" s="540"/>
      <c r="H44" s="540"/>
      <c r="I44" s="540"/>
      <c r="J44" s="540"/>
      <c r="K44" s="540"/>
      <c r="L44" s="540"/>
      <c r="M44" s="540"/>
      <c r="N44" s="540"/>
      <c r="O44" s="540"/>
      <c r="P44" s="541"/>
      <c r="Q44" s="102"/>
    </row>
    <row r="45" spans="1:17" ht="4.5" customHeight="1" thickBot="1" x14ac:dyDescent="0.25">
      <c r="A45" s="102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102"/>
    </row>
    <row r="46" spans="1:17" ht="13.5" customHeight="1" thickBot="1" x14ac:dyDescent="0.25">
      <c r="A46" s="102"/>
      <c r="B46" s="478" t="s">
        <v>8</v>
      </c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80"/>
      <c r="Q46" s="102"/>
    </row>
    <row r="47" spans="1:17" ht="4.5" customHeight="1" thickBot="1" x14ac:dyDescent="0.25">
      <c r="A47" s="102"/>
      <c r="B47" s="96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7"/>
      <c r="Q47" s="102"/>
    </row>
    <row r="48" spans="1:17" x14ac:dyDescent="0.2">
      <c r="A48" s="102"/>
      <c r="B48" s="542" t="s">
        <v>20</v>
      </c>
      <c r="C48" s="66" t="s">
        <v>9</v>
      </c>
      <c r="D48" s="67" t="s">
        <v>149</v>
      </c>
      <c r="E48" s="67" t="s">
        <v>150</v>
      </c>
      <c r="F48" s="67" t="s">
        <v>151</v>
      </c>
      <c r="G48" s="67" t="s">
        <v>152</v>
      </c>
      <c r="H48" s="67" t="s">
        <v>153</v>
      </c>
      <c r="I48" s="67" t="s">
        <v>154</v>
      </c>
      <c r="J48" s="67" t="s">
        <v>155</v>
      </c>
      <c r="K48" s="67" t="s">
        <v>156</v>
      </c>
      <c r="L48" s="67" t="s">
        <v>157</v>
      </c>
      <c r="M48" s="67" t="s">
        <v>158</v>
      </c>
      <c r="N48" s="67" t="s">
        <v>159</v>
      </c>
      <c r="O48" s="68" t="s">
        <v>160</v>
      </c>
      <c r="P48" s="69" t="s">
        <v>24</v>
      </c>
      <c r="Q48" s="102"/>
    </row>
    <row r="49" spans="1:17" ht="13.5" thickBot="1" x14ac:dyDescent="0.25">
      <c r="A49" s="102"/>
      <c r="B49" s="543"/>
      <c r="C49" s="70" t="s">
        <v>10</v>
      </c>
      <c r="D49" s="71"/>
      <c r="E49" s="71"/>
      <c r="F49" s="72">
        <f>Reg_Encuesta!J11</f>
        <v>0.99122807017543857</v>
      </c>
      <c r="G49" s="73"/>
      <c r="H49" s="73"/>
      <c r="I49" s="72">
        <f>Reg_Encuesta!R11</f>
        <v>0.96296296296296291</v>
      </c>
      <c r="J49" s="73"/>
      <c r="K49" s="73"/>
      <c r="L49" s="72">
        <f>Reg_Encuesta!Z11</f>
        <v>0.96747967479674801</v>
      </c>
      <c r="M49" s="73"/>
      <c r="N49" s="73"/>
      <c r="O49" s="72" t="str">
        <f>Reg_Encuesta!AH11</f>
        <v>0</v>
      </c>
      <c r="P49" s="141">
        <f>Reg_Encuesta!AJ11</f>
        <v>0.97391304347826091</v>
      </c>
      <c r="Q49" s="102"/>
    </row>
    <row r="50" spans="1:17" ht="4.5" customHeight="1" thickBot="1" x14ac:dyDescent="0.25">
      <c r="A50" s="102"/>
      <c r="B50" s="98">
        <v>0.9</v>
      </c>
      <c r="C50" s="74"/>
      <c r="D50" s="74"/>
      <c r="E50" s="74"/>
      <c r="F50" s="75">
        <f>+$C$26</f>
        <v>0.95</v>
      </c>
      <c r="G50" s="74"/>
      <c r="H50" s="74"/>
      <c r="I50" s="75">
        <f>+$C$26</f>
        <v>0.95</v>
      </c>
      <c r="J50" s="74"/>
      <c r="K50" s="74"/>
      <c r="L50" s="75">
        <f>+$C$26</f>
        <v>0.95</v>
      </c>
      <c r="M50" s="74"/>
      <c r="N50" s="74"/>
      <c r="O50" s="75">
        <f>+$C$26</f>
        <v>0.95</v>
      </c>
      <c r="P50" s="75">
        <f>+$C$26</f>
        <v>0.95</v>
      </c>
      <c r="Q50" s="102"/>
    </row>
    <row r="51" spans="1:17" ht="22.5" customHeight="1" thickBot="1" x14ac:dyDescent="0.25">
      <c r="A51" s="102"/>
      <c r="B51" s="478" t="s">
        <v>21</v>
      </c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80"/>
      <c r="Q51" s="102"/>
    </row>
    <row r="52" spans="1:17" x14ac:dyDescent="0.2">
      <c r="A52" s="102"/>
      <c r="B52" s="530"/>
      <c r="C52" s="531"/>
      <c r="D52" s="531"/>
      <c r="E52" s="531"/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2"/>
      <c r="Q52" s="102"/>
    </row>
    <row r="53" spans="1:17" x14ac:dyDescent="0.2">
      <c r="A53" s="102"/>
      <c r="B53" s="533"/>
      <c r="C53" s="534"/>
      <c r="D53" s="534"/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5"/>
      <c r="Q53" s="102"/>
    </row>
    <row r="54" spans="1:17" x14ac:dyDescent="0.2">
      <c r="A54" s="102"/>
      <c r="B54" s="533"/>
      <c r="C54" s="534"/>
      <c r="D54" s="534"/>
      <c r="E54" s="534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5"/>
      <c r="Q54" s="102"/>
    </row>
    <row r="55" spans="1:17" x14ac:dyDescent="0.2">
      <c r="A55" s="102"/>
      <c r="B55" s="533"/>
      <c r="C55" s="534"/>
      <c r="D55" s="534"/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5"/>
      <c r="Q55" s="102"/>
    </row>
    <row r="56" spans="1:17" x14ac:dyDescent="0.2">
      <c r="A56" s="102"/>
      <c r="B56" s="533"/>
      <c r="C56" s="534"/>
      <c r="D56" s="534"/>
      <c r="E56" s="534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5"/>
      <c r="Q56" s="102"/>
    </row>
    <row r="57" spans="1:17" x14ac:dyDescent="0.2">
      <c r="A57" s="102"/>
      <c r="B57" s="533"/>
      <c r="C57" s="534"/>
      <c r="D57" s="534"/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5"/>
      <c r="Q57" s="102"/>
    </row>
    <row r="58" spans="1:17" x14ac:dyDescent="0.2">
      <c r="A58" s="102"/>
      <c r="B58" s="533"/>
      <c r="C58" s="534"/>
      <c r="D58" s="534"/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5"/>
      <c r="Q58" s="102"/>
    </row>
    <row r="59" spans="1:17" x14ac:dyDescent="0.2">
      <c r="A59" s="102"/>
      <c r="B59" s="533"/>
      <c r="C59" s="534"/>
      <c r="D59" s="534"/>
      <c r="E59" s="534"/>
      <c r="F59" s="534"/>
      <c r="G59" s="534"/>
      <c r="H59" s="534"/>
      <c r="I59" s="534"/>
      <c r="J59" s="534"/>
      <c r="K59" s="534"/>
      <c r="L59" s="534"/>
      <c r="M59" s="534"/>
      <c r="N59" s="534"/>
      <c r="O59" s="534"/>
      <c r="P59" s="535"/>
      <c r="Q59" s="102"/>
    </row>
    <row r="60" spans="1:17" x14ac:dyDescent="0.2">
      <c r="A60" s="102"/>
      <c r="B60" s="533"/>
      <c r="C60" s="534"/>
      <c r="D60" s="534"/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  <c r="P60" s="535"/>
      <c r="Q60" s="102"/>
    </row>
    <row r="61" spans="1:17" x14ac:dyDescent="0.2">
      <c r="A61" s="102"/>
      <c r="B61" s="533"/>
      <c r="C61" s="534"/>
      <c r="D61" s="534"/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4"/>
      <c r="P61" s="535"/>
      <c r="Q61" s="102"/>
    </row>
    <row r="62" spans="1:17" x14ac:dyDescent="0.2">
      <c r="A62" s="102"/>
      <c r="B62" s="533"/>
      <c r="C62" s="534"/>
      <c r="D62" s="534"/>
      <c r="E62" s="534"/>
      <c r="F62" s="534"/>
      <c r="G62" s="534"/>
      <c r="H62" s="534"/>
      <c r="I62" s="534"/>
      <c r="J62" s="534"/>
      <c r="K62" s="534"/>
      <c r="L62" s="534"/>
      <c r="M62" s="534"/>
      <c r="N62" s="534"/>
      <c r="O62" s="534"/>
      <c r="P62" s="535"/>
      <c r="Q62" s="102"/>
    </row>
    <row r="63" spans="1:17" x14ac:dyDescent="0.2">
      <c r="A63" s="102"/>
      <c r="B63" s="533"/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5"/>
      <c r="Q63" s="102"/>
    </row>
    <row r="64" spans="1:17" x14ac:dyDescent="0.2">
      <c r="A64" s="102"/>
      <c r="B64" s="533"/>
      <c r="C64" s="534"/>
      <c r="D64" s="534"/>
      <c r="E64" s="534"/>
      <c r="F64" s="534"/>
      <c r="G64" s="534"/>
      <c r="H64" s="534"/>
      <c r="I64" s="534"/>
      <c r="J64" s="534"/>
      <c r="K64" s="534"/>
      <c r="L64" s="534"/>
      <c r="M64" s="534"/>
      <c r="N64" s="534"/>
      <c r="O64" s="534"/>
      <c r="P64" s="535"/>
      <c r="Q64" s="102"/>
    </row>
    <row r="65" spans="1:19" x14ac:dyDescent="0.2">
      <c r="A65" s="102"/>
      <c r="B65" s="533"/>
      <c r="C65" s="534"/>
      <c r="D65" s="534"/>
      <c r="E65" s="534"/>
      <c r="F65" s="534"/>
      <c r="G65" s="534"/>
      <c r="H65" s="534"/>
      <c r="I65" s="534"/>
      <c r="J65" s="534"/>
      <c r="K65" s="534"/>
      <c r="L65" s="534"/>
      <c r="M65" s="534"/>
      <c r="N65" s="534"/>
      <c r="O65" s="534"/>
      <c r="P65" s="535"/>
      <c r="Q65" s="102"/>
    </row>
    <row r="66" spans="1:19" x14ac:dyDescent="0.2">
      <c r="A66" s="102"/>
      <c r="B66" s="533"/>
      <c r="C66" s="534"/>
      <c r="D66" s="534"/>
      <c r="E66" s="534"/>
      <c r="F66" s="534"/>
      <c r="G66" s="534"/>
      <c r="H66" s="534"/>
      <c r="I66" s="534"/>
      <c r="J66" s="534"/>
      <c r="K66" s="534"/>
      <c r="L66" s="534"/>
      <c r="M66" s="534"/>
      <c r="N66" s="534"/>
      <c r="O66" s="534"/>
      <c r="P66" s="535"/>
      <c r="Q66" s="102"/>
    </row>
    <row r="67" spans="1:19" ht="13.5" thickBot="1" x14ac:dyDescent="0.25">
      <c r="A67" s="102"/>
      <c r="B67" s="536"/>
      <c r="C67" s="537"/>
      <c r="D67" s="537"/>
      <c r="E67" s="537"/>
      <c r="F67" s="537"/>
      <c r="G67" s="537"/>
      <c r="H67" s="537"/>
      <c r="I67" s="537"/>
      <c r="J67" s="537"/>
      <c r="K67" s="537"/>
      <c r="L67" s="537"/>
      <c r="M67" s="537"/>
      <c r="N67" s="537"/>
      <c r="O67" s="537"/>
      <c r="P67" s="538"/>
      <c r="Q67" s="102"/>
    </row>
    <row r="68" spans="1:19" s="53" customFormat="1" ht="4.5" customHeight="1" thickBot="1" x14ac:dyDescent="0.25">
      <c r="A68" s="539"/>
      <c r="B68" s="539"/>
      <c r="C68" s="539"/>
      <c r="D68" s="539"/>
      <c r="E68" s="539"/>
      <c r="F68" s="539"/>
      <c r="G68" s="539"/>
      <c r="H68" s="539"/>
      <c r="I68" s="539"/>
      <c r="J68" s="539"/>
      <c r="K68" s="539"/>
      <c r="L68" s="539"/>
      <c r="M68" s="539"/>
      <c r="N68" s="539"/>
      <c r="O68" s="539"/>
      <c r="P68" s="539"/>
      <c r="Q68" s="539"/>
      <c r="S68" s="101"/>
    </row>
    <row r="69" spans="1:19" ht="17.25" customHeight="1" x14ac:dyDescent="0.2">
      <c r="A69" s="52"/>
      <c r="B69" s="527" t="s">
        <v>5</v>
      </c>
      <c r="C69" s="524" t="s">
        <v>180</v>
      </c>
      <c r="D69" s="525"/>
      <c r="E69" s="525"/>
      <c r="F69" s="525"/>
      <c r="G69" s="525"/>
      <c r="H69" s="525"/>
      <c r="I69" s="525"/>
      <c r="J69" s="525"/>
      <c r="K69" s="525"/>
      <c r="L69" s="525"/>
      <c r="M69" s="525"/>
      <c r="N69" s="525"/>
      <c r="O69" s="525"/>
      <c r="P69" s="526"/>
      <c r="Q69" s="52"/>
    </row>
    <row r="70" spans="1:19" ht="90" customHeight="1" x14ac:dyDescent="0.2">
      <c r="A70" s="52"/>
      <c r="B70" s="528"/>
      <c r="C70" s="549" t="s">
        <v>255</v>
      </c>
      <c r="D70" s="550"/>
      <c r="E70" s="550"/>
      <c r="F70" s="550"/>
      <c r="G70" s="550"/>
      <c r="H70" s="550"/>
      <c r="I70" s="550"/>
      <c r="J70" s="550"/>
      <c r="K70" s="550"/>
      <c r="L70" s="550"/>
      <c r="M70" s="550"/>
      <c r="N70" s="550"/>
      <c r="O70" s="550"/>
      <c r="P70" s="551"/>
      <c r="Q70" s="52"/>
    </row>
    <row r="71" spans="1:19" ht="22.5" customHeight="1" x14ac:dyDescent="0.2">
      <c r="A71" s="52"/>
      <c r="B71" s="528"/>
      <c r="C71" s="552" t="s">
        <v>181</v>
      </c>
      <c r="D71" s="553"/>
      <c r="E71" s="553"/>
      <c r="F71" s="553"/>
      <c r="G71" s="553"/>
      <c r="H71" s="553"/>
      <c r="I71" s="553"/>
      <c r="J71" s="553"/>
      <c r="K71" s="553"/>
      <c r="L71" s="553"/>
      <c r="M71" s="553"/>
      <c r="N71" s="553"/>
      <c r="O71" s="553"/>
      <c r="P71" s="554"/>
      <c r="Q71" s="52"/>
    </row>
    <row r="72" spans="1:19" ht="90" customHeight="1" x14ac:dyDescent="0.2">
      <c r="A72" s="52"/>
      <c r="B72" s="528"/>
      <c r="C72" s="549" t="s">
        <v>256</v>
      </c>
      <c r="D72" s="550"/>
      <c r="E72" s="550"/>
      <c r="F72" s="550"/>
      <c r="G72" s="550"/>
      <c r="H72" s="550"/>
      <c r="I72" s="550"/>
      <c r="J72" s="550"/>
      <c r="K72" s="550"/>
      <c r="L72" s="550"/>
      <c r="M72" s="550"/>
      <c r="N72" s="550"/>
      <c r="O72" s="550"/>
      <c r="P72" s="551"/>
      <c r="Q72" s="52"/>
    </row>
    <row r="73" spans="1:19" ht="18" customHeight="1" x14ac:dyDescent="0.2">
      <c r="A73" s="52"/>
      <c r="B73" s="528"/>
      <c r="C73" s="552" t="s">
        <v>182</v>
      </c>
      <c r="D73" s="553"/>
      <c r="E73" s="553"/>
      <c r="F73" s="553"/>
      <c r="G73" s="553"/>
      <c r="H73" s="553"/>
      <c r="I73" s="553"/>
      <c r="J73" s="553"/>
      <c r="K73" s="553"/>
      <c r="L73" s="553"/>
      <c r="M73" s="553"/>
      <c r="N73" s="553"/>
      <c r="O73" s="553"/>
      <c r="P73" s="554"/>
      <c r="Q73" s="52"/>
    </row>
    <row r="74" spans="1:19" ht="90" customHeight="1" x14ac:dyDescent="0.2">
      <c r="A74" s="52"/>
      <c r="B74" s="528"/>
      <c r="C74" s="549" t="s">
        <v>257</v>
      </c>
      <c r="D74" s="550"/>
      <c r="E74" s="550"/>
      <c r="F74" s="550"/>
      <c r="G74" s="550"/>
      <c r="H74" s="550"/>
      <c r="I74" s="550"/>
      <c r="J74" s="550"/>
      <c r="K74" s="550"/>
      <c r="L74" s="550"/>
      <c r="M74" s="550"/>
      <c r="N74" s="550"/>
      <c r="O74" s="550"/>
      <c r="P74" s="551"/>
      <c r="Q74" s="52"/>
    </row>
    <row r="75" spans="1:19" ht="17.25" customHeight="1" x14ac:dyDescent="0.2">
      <c r="A75" s="52"/>
      <c r="B75" s="528"/>
      <c r="C75" s="552" t="s">
        <v>183</v>
      </c>
      <c r="D75" s="553"/>
      <c r="E75" s="553"/>
      <c r="F75" s="553"/>
      <c r="G75" s="553"/>
      <c r="H75" s="553"/>
      <c r="I75" s="553"/>
      <c r="J75" s="553"/>
      <c r="K75" s="553"/>
      <c r="L75" s="553"/>
      <c r="M75" s="553"/>
      <c r="N75" s="553"/>
      <c r="O75" s="553"/>
      <c r="P75" s="554"/>
      <c r="Q75" s="52"/>
    </row>
    <row r="76" spans="1:19" ht="90" customHeight="1" thickBot="1" x14ac:dyDescent="0.25">
      <c r="A76" s="52"/>
      <c r="B76" s="529"/>
      <c r="C76" s="555"/>
      <c r="D76" s="556"/>
      <c r="E76" s="556"/>
      <c r="F76" s="556"/>
      <c r="G76" s="556"/>
      <c r="H76" s="556"/>
      <c r="I76" s="556"/>
      <c r="J76" s="556"/>
      <c r="K76" s="556"/>
      <c r="L76" s="556"/>
      <c r="M76" s="556"/>
      <c r="N76" s="556"/>
      <c r="O76" s="556"/>
      <c r="P76" s="557"/>
      <c r="Q76" s="52"/>
    </row>
    <row r="77" spans="1:19" ht="30.75" customHeight="1" thickBot="1" x14ac:dyDescent="0.25">
      <c r="A77" s="52"/>
      <c r="B77" s="136" t="s">
        <v>63</v>
      </c>
      <c r="C77" s="544" t="s">
        <v>196</v>
      </c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6"/>
      <c r="Q77" s="52"/>
    </row>
    <row r="78" spans="1:19" ht="27.75" customHeight="1" thickBot="1" x14ac:dyDescent="0.25">
      <c r="A78" s="52"/>
      <c r="B78" s="136" t="s">
        <v>84</v>
      </c>
      <c r="C78" s="547" t="s">
        <v>85</v>
      </c>
      <c r="D78" s="547"/>
      <c r="E78" s="547"/>
      <c r="F78" s="547"/>
      <c r="G78" s="547"/>
      <c r="H78" s="547"/>
      <c r="I78" s="547"/>
      <c r="J78" s="547"/>
      <c r="K78" s="547"/>
      <c r="L78" s="547"/>
      <c r="M78" s="547"/>
      <c r="N78" s="547"/>
      <c r="O78" s="547"/>
      <c r="P78" s="548"/>
      <c r="Q78" s="52"/>
    </row>
    <row r="81" spans="3:19" x14ac:dyDescent="0.2">
      <c r="C81" s="55"/>
      <c r="J81" s="146"/>
    </row>
    <row r="82" spans="3:19" hidden="1" x14ac:dyDescent="0.2">
      <c r="C82" s="49">
        <v>2018</v>
      </c>
    </row>
    <row r="83" spans="3:19" hidden="1" x14ac:dyDescent="0.2">
      <c r="C83" s="49">
        <v>2019</v>
      </c>
    </row>
    <row r="89" spans="3:19" s="50" customFormat="1" x14ac:dyDescent="0.2">
      <c r="S89" s="99"/>
    </row>
    <row r="90" spans="3:19" s="50" customFormat="1" x14ac:dyDescent="0.2">
      <c r="S90" s="99"/>
    </row>
    <row r="91" spans="3:19" s="50" customFormat="1" x14ac:dyDescent="0.2">
      <c r="S91" s="99"/>
    </row>
    <row r="92" spans="3:19" s="50" customFormat="1" x14ac:dyDescent="0.2">
      <c r="S92" s="99"/>
    </row>
    <row r="93" spans="3:19" s="50" customFormat="1" x14ac:dyDescent="0.2">
      <c r="S93" s="99"/>
    </row>
    <row r="94" spans="3:19" s="50" customFormat="1" x14ac:dyDescent="0.2">
      <c r="S94" s="99"/>
    </row>
    <row r="95" spans="3:19" s="50" customFormat="1" x14ac:dyDescent="0.2">
      <c r="D95" s="119"/>
      <c r="E95" s="119"/>
      <c r="F95" s="119"/>
      <c r="G95" s="119"/>
      <c r="H95" s="119"/>
      <c r="I95" s="119"/>
      <c r="S95" s="99"/>
    </row>
    <row r="96" spans="3:19" s="50" customFormat="1" x14ac:dyDescent="0.2">
      <c r="D96" s="119"/>
      <c r="E96" s="119"/>
      <c r="F96" s="119"/>
      <c r="G96" s="119"/>
      <c r="H96" s="119"/>
      <c r="I96" s="119"/>
      <c r="S96" s="99"/>
    </row>
    <row r="97" spans="2:19" s="50" customFormat="1" x14ac:dyDescent="0.2">
      <c r="B97" s="119"/>
      <c r="C97" s="119"/>
      <c r="D97" s="119"/>
      <c r="E97" s="119"/>
      <c r="F97" s="119"/>
      <c r="G97" s="119"/>
      <c r="H97" s="119"/>
      <c r="I97" s="119"/>
      <c r="S97" s="99"/>
    </row>
    <row r="98" spans="2:19" s="50" customFormat="1" x14ac:dyDescent="0.2">
      <c r="B98" s="119"/>
      <c r="C98" s="119"/>
      <c r="D98" s="119"/>
      <c r="E98" s="119"/>
      <c r="F98" s="119"/>
      <c r="G98" s="119"/>
      <c r="H98" s="119"/>
      <c r="I98" s="119"/>
      <c r="S98" s="99"/>
    </row>
    <row r="99" spans="2:19" s="50" customFormat="1" x14ac:dyDescent="0.2">
      <c r="B99" s="119"/>
      <c r="C99" s="119"/>
      <c r="D99" s="119"/>
      <c r="E99" s="119"/>
      <c r="F99" s="119"/>
      <c r="G99" s="119"/>
      <c r="H99" s="119"/>
      <c r="I99" s="119"/>
      <c r="S99" s="99"/>
    </row>
    <row r="100" spans="2:19" s="50" customFormat="1" x14ac:dyDescent="0.2">
      <c r="B100" s="119"/>
      <c r="C100" s="119"/>
      <c r="D100" s="119"/>
      <c r="E100" s="119"/>
      <c r="F100" s="119"/>
      <c r="G100" s="119"/>
      <c r="H100" s="119"/>
      <c r="I100" s="119"/>
      <c r="K100" s="119"/>
      <c r="L100" s="119"/>
      <c r="M100" s="119"/>
      <c r="N100" s="119"/>
      <c r="O100" s="119"/>
      <c r="P100" s="119"/>
      <c r="S100" s="99"/>
    </row>
    <row r="101" spans="2:19" s="50" customFormat="1" x14ac:dyDescent="0.2">
      <c r="B101" s="119"/>
      <c r="C101" s="119"/>
      <c r="D101" s="119"/>
      <c r="E101" s="119"/>
      <c r="F101" s="119"/>
      <c r="G101" s="119"/>
      <c r="H101" s="119"/>
      <c r="I101" s="119"/>
      <c r="K101" s="119"/>
      <c r="L101" s="119"/>
      <c r="M101" s="119"/>
      <c r="N101" s="119"/>
      <c r="O101" s="119"/>
      <c r="P101" s="119"/>
      <c r="S101" s="99"/>
    </row>
    <row r="102" spans="2:19" s="50" customFormat="1" x14ac:dyDescent="0.2">
      <c r="B102" s="119"/>
      <c r="C102" s="119"/>
      <c r="D102" s="119"/>
      <c r="E102" s="119"/>
      <c r="F102" s="119"/>
      <c r="G102" s="119"/>
      <c r="H102" s="119"/>
      <c r="I102" s="119"/>
      <c r="K102" s="119"/>
      <c r="L102" s="119"/>
      <c r="M102" s="119"/>
      <c r="N102" s="119"/>
      <c r="O102" s="119"/>
      <c r="P102" s="119"/>
      <c r="S102" s="99"/>
    </row>
    <row r="103" spans="2:19" s="50" customFormat="1" x14ac:dyDescent="0.2">
      <c r="B103" s="119"/>
      <c r="C103" s="119"/>
      <c r="D103" s="119"/>
      <c r="E103" s="119"/>
      <c r="F103" s="119"/>
      <c r="G103" s="119"/>
      <c r="H103" s="119"/>
      <c r="I103" s="119"/>
      <c r="K103" s="119"/>
      <c r="L103" s="119"/>
      <c r="M103" s="119"/>
      <c r="N103" s="119"/>
      <c r="O103" s="119"/>
      <c r="P103" s="119"/>
      <c r="Q103" s="56" t="s">
        <v>69</v>
      </c>
      <c r="S103" s="99"/>
    </row>
    <row r="104" spans="2:19" s="50" customFormat="1" x14ac:dyDescent="0.2">
      <c r="B104" s="120"/>
      <c r="C104" s="120"/>
      <c r="D104" s="119"/>
      <c r="E104" s="119"/>
      <c r="F104" s="119"/>
      <c r="G104" s="119"/>
      <c r="H104" s="119"/>
      <c r="I104" s="119"/>
      <c r="K104" s="119"/>
      <c r="L104" s="119"/>
      <c r="O104" s="119"/>
      <c r="P104" s="119"/>
      <c r="Q104" s="56" t="s">
        <v>70</v>
      </c>
      <c r="S104" s="99"/>
    </row>
    <row r="105" spans="2:19" s="50" customFormat="1" x14ac:dyDescent="0.2">
      <c r="B105" s="120"/>
      <c r="C105" s="120"/>
      <c r="D105" s="119"/>
      <c r="E105" s="119"/>
      <c r="F105" s="119"/>
      <c r="G105" s="119"/>
      <c r="H105" s="119"/>
      <c r="I105" s="119"/>
      <c r="K105" s="119"/>
      <c r="L105" s="119"/>
      <c r="O105" s="119"/>
      <c r="P105" s="119"/>
      <c r="Q105" s="56" t="s">
        <v>72</v>
      </c>
      <c r="S105" s="99"/>
    </row>
    <row r="106" spans="2:19" s="50" customFormat="1" x14ac:dyDescent="0.2">
      <c r="B106" s="120"/>
      <c r="C106" s="120"/>
      <c r="D106" s="119"/>
      <c r="E106" s="119"/>
      <c r="F106" s="119"/>
      <c r="G106" s="119"/>
      <c r="H106" s="119"/>
      <c r="I106" s="119"/>
      <c r="K106" s="119"/>
      <c r="L106" s="119"/>
      <c r="O106" s="119"/>
      <c r="P106" s="119"/>
      <c r="Q106" s="56" t="s">
        <v>71</v>
      </c>
      <c r="S106" s="99"/>
    </row>
    <row r="107" spans="2:19" s="50" customFormat="1" x14ac:dyDescent="0.2">
      <c r="B107" s="119"/>
      <c r="C107" s="120"/>
      <c r="D107" s="119"/>
      <c r="E107" s="119"/>
      <c r="F107" s="119"/>
      <c r="G107" s="119"/>
      <c r="H107" s="119"/>
      <c r="I107" s="119"/>
      <c r="K107" s="119"/>
      <c r="L107" s="119"/>
      <c r="M107" s="120"/>
      <c r="N107" s="119"/>
      <c r="O107" s="119"/>
      <c r="P107" s="119"/>
      <c r="Q107" s="56" t="s">
        <v>73</v>
      </c>
      <c r="S107" s="99"/>
    </row>
    <row r="108" spans="2:19" s="50" customFormat="1" x14ac:dyDescent="0.2">
      <c r="B108" s="119"/>
      <c r="C108" s="120"/>
      <c r="D108" s="119"/>
      <c r="E108" s="119"/>
      <c r="F108" s="119"/>
      <c r="G108" s="119"/>
      <c r="H108" s="119"/>
      <c r="I108" s="119"/>
      <c r="K108" s="119"/>
      <c r="L108" s="119"/>
      <c r="M108" s="119"/>
      <c r="N108" s="119" t="s">
        <v>67</v>
      </c>
      <c r="O108" s="119"/>
      <c r="P108" s="119"/>
      <c r="Q108" s="56" t="s">
        <v>74</v>
      </c>
      <c r="S108" s="99"/>
    </row>
    <row r="109" spans="2:19" s="50" customFormat="1" x14ac:dyDescent="0.2">
      <c r="B109" s="119"/>
      <c r="C109" s="120"/>
      <c r="D109" s="119"/>
      <c r="E109" s="119"/>
      <c r="F109" s="119"/>
      <c r="G109" s="119"/>
      <c r="H109" s="119"/>
      <c r="I109" s="119"/>
      <c r="K109" s="119"/>
      <c r="L109" s="119"/>
      <c r="M109" s="119"/>
      <c r="N109" s="119"/>
      <c r="O109" s="119"/>
      <c r="P109" s="119"/>
      <c r="S109" s="99"/>
    </row>
    <row r="110" spans="2:19" s="50" customFormat="1" x14ac:dyDescent="0.2">
      <c r="B110" s="119"/>
      <c r="C110" s="120"/>
      <c r="D110" s="119"/>
      <c r="E110" s="119"/>
      <c r="F110" s="119"/>
      <c r="G110" s="119"/>
      <c r="H110" s="119"/>
      <c r="I110" s="119"/>
      <c r="K110" s="119"/>
      <c r="L110" s="119"/>
      <c r="M110" s="119"/>
      <c r="N110" s="119"/>
      <c r="O110" s="119"/>
      <c r="P110" s="119"/>
      <c r="S110" s="99"/>
    </row>
    <row r="111" spans="2:19" s="50" customFormat="1" x14ac:dyDescent="0.2">
      <c r="B111" s="119"/>
      <c r="C111" s="119"/>
      <c r="D111" s="119"/>
      <c r="E111" s="119"/>
      <c r="F111" s="119"/>
      <c r="G111" s="119"/>
      <c r="H111" s="119"/>
      <c r="I111" s="119"/>
      <c r="K111" s="119"/>
      <c r="L111" s="119"/>
      <c r="M111" s="119"/>
      <c r="N111" s="119"/>
      <c r="O111" s="119"/>
      <c r="P111" s="119"/>
      <c r="S111" s="99"/>
    </row>
    <row r="112" spans="2:19" s="50" customFormat="1" x14ac:dyDescent="0.2">
      <c r="B112" s="119"/>
      <c r="C112" s="119"/>
      <c r="D112" s="119"/>
      <c r="E112" s="119"/>
      <c r="F112" s="119"/>
      <c r="G112" s="119"/>
      <c r="H112" s="119"/>
      <c r="I112" s="119"/>
      <c r="K112" s="119"/>
      <c r="L112" s="119"/>
      <c r="M112" s="119"/>
      <c r="N112" s="119"/>
      <c r="O112" s="119"/>
      <c r="P112" s="119"/>
      <c r="S112" s="99"/>
    </row>
    <row r="113" spans="2:19" s="50" customFormat="1" x14ac:dyDescent="0.2">
      <c r="B113" s="119"/>
      <c r="C113" s="119"/>
      <c r="D113" s="119"/>
      <c r="E113" s="119"/>
      <c r="F113" s="119"/>
      <c r="G113" s="119"/>
      <c r="H113" s="119"/>
      <c r="I113" s="119"/>
      <c r="K113" s="119"/>
      <c r="L113" s="119"/>
      <c r="M113" s="119"/>
      <c r="N113" s="119"/>
      <c r="O113" s="119"/>
      <c r="P113" s="119"/>
      <c r="Q113" s="56">
        <v>2015</v>
      </c>
      <c r="S113" s="99"/>
    </row>
    <row r="114" spans="2:19" s="50" customFormat="1" ht="12.75" customHeight="1" x14ac:dyDescent="0.2">
      <c r="B114" s="119"/>
      <c r="C114" s="119"/>
      <c r="D114" s="119"/>
      <c r="E114" s="119"/>
      <c r="F114" s="119"/>
      <c r="G114" s="119"/>
      <c r="H114" s="119"/>
      <c r="I114" s="119"/>
      <c r="Q114" s="56">
        <v>2016</v>
      </c>
      <c r="S114" s="99"/>
    </row>
    <row r="115" spans="2:19" s="50" customFormat="1" x14ac:dyDescent="0.2">
      <c r="B115" s="119"/>
      <c r="C115" s="119"/>
      <c r="D115" s="119"/>
      <c r="E115" s="119"/>
      <c r="F115" s="119"/>
      <c r="G115" s="119"/>
      <c r="H115" s="119"/>
      <c r="I115" s="119"/>
      <c r="Q115" s="56">
        <v>2017</v>
      </c>
      <c r="S115" s="99"/>
    </row>
    <row r="116" spans="2:19" s="50" customFormat="1" x14ac:dyDescent="0.2">
      <c r="C116" s="119"/>
      <c r="H116" s="119"/>
      <c r="I116" s="119"/>
      <c r="Q116" s="56">
        <v>2018</v>
      </c>
      <c r="S116" s="99"/>
    </row>
    <row r="117" spans="2:19" s="50" customFormat="1" x14ac:dyDescent="0.2">
      <c r="C117" s="119"/>
      <c r="H117" s="119"/>
      <c r="I117" s="119"/>
      <c r="S117" s="99"/>
    </row>
    <row r="118" spans="2:19" s="50" customFormat="1" x14ac:dyDescent="0.2">
      <c r="C118" s="119"/>
      <c r="H118" s="119"/>
      <c r="I118" s="119"/>
      <c r="S118" s="99"/>
    </row>
    <row r="119" spans="2:19" s="50" customFormat="1" x14ac:dyDescent="0.2">
      <c r="B119" s="58"/>
      <c r="C119" s="119"/>
      <c r="H119" s="119"/>
      <c r="I119" s="119"/>
      <c r="S119" s="99"/>
    </row>
    <row r="120" spans="2:19" s="50" customFormat="1" x14ac:dyDescent="0.2">
      <c r="B120" s="58"/>
      <c r="C120" s="119"/>
      <c r="H120" s="119"/>
      <c r="I120" s="119"/>
      <c r="S120" s="99"/>
    </row>
    <row r="121" spans="2:19" s="50" customFormat="1" x14ac:dyDescent="0.2">
      <c r="B121" s="58"/>
      <c r="C121" s="119"/>
      <c r="H121" s="119"/>
      <c r="I121" s="119"/>
      <c r="S121" s="99"/>
    </row>
    <row r="122" spans="2:19" s="50" customFormat="1" x14ac:dyDescent="0.2">
      <c r="B122" s="58"/>
      <c r="C122" s="119"/>
      <c r="H122" s="119"/>
      <c r="I122" s="119"/>
      <c r="S122" s="99"/>
    </row>
    <row r="123" spans="2:19" s="50" customFormat="1" x14ac:dyDescent="0.2">
      <c r="B123" s="58"/>
      <c r="C123" s="119"/>
      <c r="H123" s="119"/>
      <c r="I123" s="119"/>
      <c r="S123" s="99"/>
    </row>
    <row r="124" spans="2:19" s="50" customFormat="1" x14ac:dyDescent="0.2">
      <c r="B124" s="58"/>
      <c r="C124" s="119"/>
      <c r="H124" s="119"/>
      <c r="I124" s="119"/>
      <c r="S124" s="99"/>
    </row>
    <row r="125" spans="2:19" s="50" customFormat="1" x14ac:dyDescent="0.2">
      <c r="B125" s="58"/>
      <c r="C125" s="119"/>
      <c r="H125" s="119"/>
      <c r="I125" s="119"/>
      <c r="S125" s="99"/>
    </row>
    <row r="126" spans="2:19" s="50" customFormat="1" x14ac:dyDescent="0.2">
      <c r="B126" s="59"/>
      <c r="C126" s="119"/>
      <c r="H126" s="119"/>
      <c r="I126" s="119"/>
      <c r="S126" s="99"/>
    </row>
    <row r="127" spans="2:19" s="50" customFormat="1" x14ac:dyDescent="0.2">
      <c r="B127" s="59"/>
      <c r="C127" s="119"/>
      <c r="H127" s="119"/>
      <c r="I127" s="119"/>
      <c r="S127" s="99"/>
    </row>
    <row r="128" spans="2:19" s="50" customFormat="1" x14ac:dyDescent="0.2">
      <c r="C128" s="119"/>
      <c r="H128" s="119"/>
      <c r="I128" s="119"/>
      <c r="S128" s="99"/>
    </row>
    <row r="129" spans="2:19" s="50" customFormat="1" x14ac:dyDescent="0.2">
      <c r="B129" s="162" t="s">
        <v>260</v>
      </c>
      <c r="C129" s="119"/>
      <c r="F129" s="119"/>
      <c r="I129" s="119"/>
      <c r="S129" s="99"/>
    </row>
    <row r="130" spans="2:19" s="50" customFormat="1" x14ac:dyDescent="0.2">
      <c r="B130" s="162" t="s">
        <v>261</v>
      </c>
      <c r="C130" s="119"/>
      <c r="F130" s="119"/>
      <c r="I130" s="119"/>
      <c r="S130" s="99"/>
    </row>
    <row r="131" spans="2:19" s="50" customFormat="1" x14ac:dyDescent="0.2">
      <c r="B131" s="162" t="s">
        <v>262</v>
      </c>
      <c r="C131" s="119"/>
      <c r="F131" s="119"/>
      <c r="I131" s="51"/>
      <c r="J131" s="51"/>
      <c r="K131" s="51"/>
      <c r="S131" s="99"/>
    </row>
    <row r="132" spans="2:19" s="50" customFormat="1" x14ac:dyDescent="0.2">
      <c r="B132" s="162" t="s">
        <v>263</v>
      </c>
      <c r="C132" s="119"/>
      <c r="F132" s="119"/>
      <c r="G132" s="119"/>
      <c r="H132" s="51"/>
      <c r="I132" s="51"/>
      <c r="J132" s="51"/>
      <c r="K132" s="51"/>
      <c r="S132" s="99"/>
    </row>
    <row r="133" spans="2:19" s="50" customFormat="1" x14ac:dyDescent="0.2">
      <c r="B133" s="162" t="s">
        <v>264</v>
      </c>
      <c r="C133" s="119"/>
      <c r="F133" s="119"/>
      <c r="G133" s="119"/>
      <c r="H133" s="51"/>
      <c r="I133" s="51"/>
      <c r="J133" s="51"/>
      <c r="K133" s="51"/>
      <c r="S133" s="99"/>
    </row>
    <row r="134" spans="2:19" s="50" customFormat="1" x14ac:dyDescent="0.2">
      <c r="B134" s="162" t="s">
        <v>265</v>
      </c>
      <c r="C134" s="119"/>
      <c r="F134" s="119"/>
      <c r="G134" s="119"/>
      <c r="H134" s="51"/>
      <c r="I134" s="51"/>
      <c r="J134" s="51"/>
      <c r="K134" s="51"/>
      <c r="S134" s="99"/>
    </row>
    <row r="135" spans="2:19" s="50" customFormat="1" x14ac:dyDescent="0.2">
      <c r="B135" s="162" t="s">
        <v>266</v>
      </c>
      <c r="C135" s="119"/>
      <c r="F135" s="119"/>
      <c r="G135" s="119"/>
      <c r="H135" s="51"/>
      <c r="I135" s="51"/>
      <c r="J135" s="51"/>
      <c r="K135" s="51"/>
      <c r="S135" s="99"/>
    </row>
    <row r="136" spans="2:19" s="50" customFormat="1" x14ac:dyDescent="0.2">
      <c r="B136" s="60"/>
      <c r="C136" s="119"/>
      <c r="F136" s="119"/>
      <c r="G136" s="119"/>
      <c r="H136" s="51"/>
      <c r="I136" s="51"/>
      <c r="J136" s="51"/>
      <c r="K136" s="51"/>
      <c r="S136" s="99"/>
    </row>
    <row r="137" spans="2:19" s="50" customFormat="1" x14ac:dyDescent="0.2">
      <c r="B137" s="58"/>
      <c r="C137" s="119"/>
      <c r="F137" s="119"/>
      <c r="G137" s="119"/>
      <c r="H137" s="51"/>
      <c r="I137" s="51"/>
      <c r="J137" s="51"/>
      <c r="K137" s="51"/>
      <c r="S137" s="99"/>
    </row>
    <row r="138" spans="2:19" s="52" customFormat="1" x14ac:dyDescent="0.2">
      <c r="B138" s="58"/>
      <c r="C138" s="119"/>
      <c r="F138" s="119"/>
      <c r="G138" s="119"/>
      <c r="H138" s="51"/>
      <c r="I138" s="51"/>
      <c r="J138" s="51"/>
      <c r="K138" s="51"/>
      <c r="S138" s="102"/>
    </row>
    <row r="139" spans="2:19" s="52" customFormat="1" x14ac:dyDescent="0.2">
      <c r="B139" s="50" t="s">
        <v>29</v>
      </c>
      <c r="C139" s="119"/>
      <c r="F139" s="119"/>
      <c r="G139" s="119"/>
      <c r="H139" s="51"/>
      <c r="I139" s="51"/>
      <c r="J139" s="51"/>
      <c r="K139" s="51"/>
      <c r="S139" s="102"/>
    </row>
    <row r="140" spans="2:19" s="52" customFormat="1" x14ac:dyDescent="0.2">
      <c r="B140" s="57" t="s">
        <v>55</v>
      </c>
      <c r="C140" s="119"/>
      <c r="F140" s="119"/>
      <c r="G140" s="119"/>
      <c r="H140" s="51"/>
      <c r="I140" s="51"/>
      <c r="J140" s="51"/>
      <c r="K140" s="51"/>
      <c r="S140" s="102"/>
    </row>
    <row r="141" spans="2:19" s="52" customFormat="1" x14ac:dyDescent="0.2">
      <c r="B141" s="57" t="s">
        <v>166</v>
      </c>
      <c r="C141" s="119"/>
      <c r="F141" s="119"/>
      <c r="G141" s="119"/>
      <c r="H141" s="51"/>
      <c r="I141" s="51"/>
      <c r="J141" s="51"/>
      <c r="K141" s="51"/>
      <c r="S141" s="102"/>
    </row>
    <row r="142" spans="2:19" s="52" customFormat="1" x14ac:dyDescent="0.2">
      <c r="B142" s="57" t="s">
        <v>39</v>
      </c>
      <c r="C142" s="119"/>
      <c r="F142" s="119"/>
      <c r="G142" s="119"/>
      <c r="H142" s="51"/>
      <c r="I142" s="51"/>
      <c r="J142" s="51"/>
      <c r="K142" s="51"/>
      <c r="S142" s="102"/>
    </row>
    <row r="143" spans="2:19" s="52" customFormat="1" x14ac:dyDescent="0.2">
      <c r="B143" s="57" t="s">
        <v>172</v>
      </c>
      <c r="C143" s="119"/>
      <c r="F143" s="119"/>
      <c r="G143" s="119"/>
      <c r="H143" s="51"/>
      <c r="I143" s="51"/>
      <c r="J143" s="51"/>
      <c r="K143" s="51"/>
      <c r="S143" s="102"/>
    </row>
    <row r="144" spans="2:19" s="52" customFormat="1" x14ac:dyDescent="0.2">
      <c r="B144" s="57" t="s">
        <v>112</v>
      </c>
      <c r="C144" s="119"/>
      <c r="F144" s="119"/>
      <c r="G144" s="119"/>
      <c r="J144" s="51"/>
      <c r="K144" s="51"/>
      <c r="S144" s="102"/>
    </row>
    <row r="145" spans="2:19" s="52" customFormat="1" x14ac:dyDescent="0.2">
      <c r="B145" s="57" t="s">
        <v>174</v>
      </c>
      <c r="C145" s="119"/>
      <c r="F145" s="119"/>
      <c r="G145" s="119"/>
      <c r="S145" s="102"/>
    </row>
    <row r="146" spans="2:19" s="52" customFormat="1" x14ac:dyDescent="0.2">
      <c r="B146" s="57" t="s">
        <v>53</v>
      </c>
      <c r="C146" s="119"/>
      <c r="F146" s="119"/>
      <c r="G146" s="119"/>
      <c r="S146" s="102"/>
    </row>
    <row r="147" spans="2:19" s="52" customFormat="1" x14ac:dyDescent="0.2">
      <c r="B147" s="57" t="s">
        <v>163</v>
      </c>
      <c r="C147" s="119"/>
      <c r="F147" s="119"/>
      <c r="G147" s="119"/>
      <c r="S147" s="102"/>
    </row>
    <row r="148" spans="2:19" s="52" customFormat="1" x14ac:dyDescent="0.2">
      <c r="B148" s="57" t="s">
        <v>167</v>
      </c>
      <c r="C148" s="119"/>
      <c r="F148" s="119"/>
      <c r="G148" s="119"/>
      <c r="S148" s="102"/>
    </row>
    <row r="149" spans="2:19" x14ac:dyDescent="0.2">
      <c r="B149" s="121" t="s">
        <v>187</v>
      </c>
      <c r="C149" s="119"/>
      <c r="F149" s="119"/>
      <c r="G149" s="119"/>
    </row>
    <row r="150" spans="2:19" x14ac:dyDescent="0.2">
      <c r="B150" s="57" t="s">
        <v>165</v>
      </c>
      <c r="C150" s="119"/>
      <c r="F150" s="119"/>
      <c r="G150" s="119"/>
    </row>
    <row r="151" spans="2:19" x14ac:dyDescent="0.2">
      <c r="B151" s="57" t="s">
        <v>170</v>
      </c>
      <c r="C151" s="119"/>
      <c r="F151" s="119"/>
      <c r="G151" s="119"/>
    </row>
    <row r="152" spans="2:19" x14ac:dyDescent="0.2">
      <c r="B152" s="57" t="s">
        <v>173</v>
      </c>
      <c r="C152" s="119"/>
      <c r="F152" s="119"/>
      <c r="G152" s="119"/>
    </row>
    <row r="153" spans="2:19" x14ac:dyDescent="0.2">
      <c r="B153" s="57" t="s">
        <v>171</v>
      </c>
      <c r="C153" s="119"/>
      <c r="F153" s="119"/>
      <c r="G153" s="119"/>
    </row>
    <row r="154" spans="2:19" x14ac:dyDescent="0.2">
      <c r="B154" s="57" t="s">
        <v>168</v>
      </c>
      <c r="C154" s="119"/>
      <c r="F154" s="119"/>
      <c r="G154" s="119"/>
    </row>
    <row r="155" spans="2:19" x14ac:dyDescent="0.2">
      <c r="B155" s="57" t="s">
        <v>161</v>
      </c>
      <c r="C155" s="119"/>
      <c r="F155" s="119"/>
      <c r="G155" s="119"/>
    </row>
    <row r="156" spans="2:19" x14ac:dyDescent="0.2">
      <c r="B156" s="57" t="s">
        <v>169</v>
      </c>
      <c r="C156" s="119"/>
    </row>
    <row r="157" spans="2:19" x14ac:dyDescent="0.2">
      <c r="B157" s="57" t="s">
        <v>162</v>
      </c>
      <c r="C157" s="119"/>
    </row>
    <row r="158" spans="2:19" x14ac:dyDescent="0.2">
      <c r="B158" s="57" t="s">
        <v>164</v>
      </c>
      <c r="C158" s="119"/>
    </row>
    <row r="159" spans="2:19" x14ac:dyDescent="0.2">
      <c r="B159" s="57" t="s">
        <v>46</v>
      </c>
      <c r="C159" s="119"/>
    </row>
    <row r="160" spans="2:19" x14ac:dyDescent="0.2">
      <c r="B160" s="57" t="s">
        <v>54</v>
      </c>
      <c r="C160" s="119"/>
    </row>
    <row r="161" spans="2:3" x14ac:dyDescent="0.2">
      <c r="B161" s="57" t="s">
        <v>45</v>
      </c>
      <c r="C161" s="119"/>
    </row>
    <row r="162" spans="2:3" x14ac:dyDescent="0.2">
      <c r="B162" s="57" t="s">
        <v>47</v>
      </c>
      <c r="C162" s="119"/>
    </row>
    <row r="163" spans="2:3" x14ac:dyDescent="0.2">
      <c r="B163" s="57" t="s">
        <v>113</v>
      </c>
      <c r="C163" s="119"/>
    </row>
    <row r="164" spans="2:3" x14ac:dyDescent="0.2">
      <c r="B164" s="57" t="s">
        <v>111</v>
      </c>
      <c r="C164" s="119"/>
    </row>
    <row r="165" spans="2:3" x14ac:dyDescent="0.2">
      <c r="B165" s="57" t="s">
        <v>40</v>
      </c>
      <c r="C165" s="119"/>
    </row>
    <row r="166" spans="2:3" x14ac:dyDescent="0.2">
      <c r="B166" s="57" t="s">
        <v>110</v>
      </c>
    </row>
    <row r="167" spans="2:3" x14ac:dyDescent="0.2">
      <c r="B167" s="50"/>
    </row>
    <row r="168" spans="2:3" x14ac:dyDescent="0.2">
      <c r="B168" s="50"/>
    </row>
    <row r="169" spans="2:3" x14ac:dyDescent="0.2">
      <c r="B169" s="50"/>
    </row>
    <row r="170" spans="2:3" x14ac:dyDescent="0.2">
      <c r="B170" s="50" t="s">
        <v>188</v>
      </c>
    </row>
    <row r="171" spans="2:3" x14ac:dyDescent="0.2">
      <c r="B171" s="56" t="s">
        <v>66</v>
      </c>
    </row>
    <row r="172" spans="2:3" x14ac:dyDescent="0.2">
      <c r="B172" s="56" t="s">
        <v>85</v>
      </c>
    </row>
    <row r="173" spans="2:3" x14ac:dyDescent="0.2">
      <c r="B173" s="50"/>
    </row>
    <row r="174" spans="2:3" x14ac:dyDescent="0.2">
      <c r="B174" s="58"/>
    </row>
    <row r="175" spans="2:3" x14ac:dyDescent="0.2">
      <c r="B175" s="58"/>
    </row>
    <row r="176" spans="2:3" x14ac:dyDescent="0.2">
      <c r="B176" s="61"/>
    </row>
    <row r="177" spans="2:2" x14ac:dyDescent="0.2">
      <c r="B177" s="61"/>
    </row>
    <row r="178" spans="2:2" x14ac:dyDescent="0.2">
      <c r="B178" s="61"/>
    </row>
    <row r="179" spans="2:2" x14ac:dyDescent="0.2">
      <c r="B179" s="61"/>
    </row>
    <row r="180" spans="2:2" x14ac:dyDescent="0.2">
      <c r="B180" s="61"/>
    </row>
  </sheetData>
  <sheetProtection formatColumns="0" formatRows="0"/>
  <mergeCells count="78">
    <mergeCell ref="C77:P77"/>
    <mergeCell ref="C78:P78"/>
    <mergeCell ref="C70:P70"/>
    <mergeCell ref="C71:P71"/>
    <mergeCell ref="C72:P72"/>
    <mergeCell ref="C73:P73"/>
    <mergeCell ref="C74:P74"/>
    <mergeCell ref="C75:P75"/>
    <mergeCell ref="C76:P76"/>
    <mergeCell ref="C69:P69"/>
    <mergeCell ref="B69:B76"/>
    <mergeCell ref="B52:P67"/>
    <mergeCell ref="A68:Q68"/>
    <mergeCell ref="C44:G44"/>
    <mergeCell ref="H44:L44"/>
    <mergeCell ref="M44:P44"/>
    <mergeCell ref="B46:P46"/>
    <mergeCell ref="B48:B49"/>
    <mergeCell ref="B51:P51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B29:P29"/>
    <mergeCell ref="C30:P30"/>
    <mergeCell ref="B31:P31"/>
    <mergeCell ref="C32:P32"/>
    <mergeCell ref="B33:P33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C18:P18"/>
    <mergeCell ref="B19:P19"/>
    <mergeCell ref="B20:P20"/>
    <mergeCell ref="B21:P21"/>
    <mergeCell ref="C22:P22"/>
    <mergeCell ref="B23:P23"/>
    <mergeCell ref="C12:P12"/>
    <mergeCell ref="B13:P13"/>
    <mergeCell ref="C14:P14"/>
    <mergeCell ref="B15:P15"/>
    <mergeCell ref="C16:P16"/>
    <mergeCell ref="B17:P17"/>
    <mergeCell ref="B7:P8"/>
    <mergeCell ref="B9:P9"/>
    <mergeCell ref="J10:M10"/>
    <mergeCell ref="N10:P10"/>
    <mergeCell ref="C10:I10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F49">
    <cfRule type="cellIs" dxfId="288" priority="33" stopIfTrue="1" operator="equal">
      <formula>"0"</formula>
    </cfRule>
    <cfRule type="cellIs" dxfId="287" priority="34" stopIfTrue="1" operator="lessThanOrEqual">
      <formula>$T$5</formula>
    </cfRule>
    <cfRule type="cellIs" dxfId="286" priority="35" stopIfTrue="1" operator="greaterThanOrEqual">
      <formula>$T$2</formula>
    </cfRule>
    <cfRule type="cellIs" dxfId="273" priority="36" stopIfTrue="1" operator="between">
      <formula>$T$4</formula>
      <formula>$T$3</formula>
    </cfRule>
  </conditionalFormatting>
  <conditionalFormatting sqref="I49">
    <cfRule type="cellIs" dxfId="285" priority="13" stopIfTrue="1" operator="equal">
      <formula>"0"</formula>
    </cfRule>
    <cfRule type="cellIs" dxfId="284" priority="14" stopIfTrue="1" operator="lessThanOrEqual">
      <formula>$T$5</formula>
    </cfRule>
    <cfRule type="cellIs" dxfId="283" priority="15" stopIfTrue="1" operator="greaterThanOrEqual">
      <formula>$T$2</formula>
    </cfRule>
    <cfRule type="cellIs" dxfId="272" priority="16" stopIfTrue="1" operator="between">
      <formula>$T$4</formula>
      <formula>$T$3</formula>
    </cfRule>
  </conditionalFormatting>
  <conditionalFormatting sqref="L49">
    <cfRule type="cellIs" dxfId="282" priority="9" stopIfTrue="1" operator="equal">
      <formula>"0"</formula>
    </cfRule>
    <cfRule type="cellIs" dxfId="281" priority="10" stopIfTrue="1" operator="lessThanOrEqual">
      <formula>$T$5</formula>
    </cfRule>
    <cfRule type="cellIs" dxfId="280" priority="11" stopIfTrue="1" operator="greaterThanOrEqual">
      <formula>$T$2</formula>
    </cfRule>
    <cfRule type="cellIs" dxfId="271" priority="12" stopIfTrue="1" operator="between">
      <formula>$T$4</formula>
      <formula>$T$3</formula>
    </cfRule>
  </conditionalFormatting>
  <conditionalFormatting sqref="O49">
    <cfRule type="cellIs" dxfId="279" priority="5" stopIfTrue="1" operator="equal">
      <formula>"0"</formula>
    </cfRule>
    <cfRule type="cellIs" dxfId="278" priority="6" stopIfTrue="1" operator="lessThanOrEqual">
      <formula>$T$5</formula>
    </cfRule>
    <cfRule type="cellIs" dxfId="277" priority="7" stopIfTrue="1" operator="greaterThanOrEqual">
      <formula>$T$2</formula>
    </cfRule>
    <cfRule type="cellIs" dxfId="270" priority="8" stopIfTrue="1" operator="between">
      <formula>$T$4</formula>
      <formula>$T$3</formula>
    </cfRule>
  </conditionalFormatting>
  <conditionalFormatting sqref="P49">
    <cfRule type="cellIs" dxfId="276" priority="1" stopIfTrue="1" operator="equal">
      <formula>"0"</formula>
    </cfRule>
    <cfRule type="cellIs" dxfId="275" priority="2" stopIfTrue="1" operator="lessThanOrEqual">
      <formula>$T$5</formula>
    </cfRule>
    <cfRule type="cellIs" dxfId="274" priority="3" stopIfTrue="1" operator="greaterThanOrEqual">
      <formula>$T$2</formula>
    </cfRule>
    <cfRule type="cellIs" dxfId="269" priority="4" stopIfTrue="1" operator="between">
      <formula>$T$4</formula>
      <formula>$T$3</formula>
    </cfRule>
  </conditionalFormatting>
  <dataValidations count="6">
    <dataValidation type="list" allowBlank="1" showInputMessage="1" showErrorMessage="1" sqref="C18:P18">
      <formula1>$B$129:$B$135</formula1>
    </dataValidation>
    <dataValidation type="list" allowBlank="1" showInputMessage="1" showErrorMessage="1" sqref="C32:P32 C36:P36 C34:P34">
      <formula1>$Q$103:$Q$108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C12:P12">
      <formula1>$B$140:$B$166</formula1>
    </dataValidation>
    <dataValidation type="list" allowBlank="1" showInputMessage="1" showErrorMessage="1" sqref="C78:P78">
      <formula1>$B$171:$B$172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147"/>
  <sheetViews>
    <sheetView zoomScale="85" zoomScaleNormal="85" workbookViewId="0">
      <selection activeCell="G11" sqref="G11:G12"/>
    </sheetView>
  </sheetViews>
  <sheetFormatPr baseColWidth="10" defaultRowHeight="30" customHeight="1" x14ac:dyDescent="0.2"/>
  <cols>
    <col min="1" max="1" width="28.5703125" style="86" customWidth="1"/>
    <col min="2" max="2" width="27" style="79" bestFit="1" customWidth="1"/>
    <col min="3" max="36" width="9.7109375" style="79" customWidth="1"/>
    <col min="37" max="37" width="5.28515625" style="79" customWidth="1"/>
    <col min="38" max="38" width="10.7109375" style="79" customWidth="1"/>
    <col min="39" max="39" width="43.7109375" style="79" customWidth="1"/>
    <col min="40" max="42" width="11.42578125" style="111"/>
    <col min="43" max="43" width="11.42578125" style="99" hidden="1" customWidth="1"/>
    <col min="44" max="44" width="11.42578125" style="111"/>
    <col min="45" max="16384" width="11.42578125" style="79"/>
  </cols>
  <sheetData>
    <row r="1" spans="1:48" ht="30" customHeight="1" x14ac:dyDescent="0.25">
      <c r="A1" s="570"/>
      <c r="B1" s="563" t="s">
        <v>56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5"/>
      <c r="AL1" s="566" t="s">
        <v>57</v>
      </c>
      <c r="AM1" s="567"/>
      <c r="AN1" s="110"/>
      <c r="AO1" s="110"/>
      <c r="AR1" s="110"/>
      <c r="AS1" s="76"/>
      <c r="AT1" s="76"/>
      <c r="AU1" s="77"/>
      <c r="AV1" s="78"/>
    </row>
    <row r="2" spans="1:48" s="53" customFormat="1" ht="30" customHeight="1" x14ac:dyDescent="0.25">
      <c r="A2" s="570"/>
      <c r="B2" s="563" t="s">
        <v>87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4"/>
      <c r="AI2" s="564"/>
      <c r="AJ2" s="564"/>
      <c r="AK2" s="565"/>
      <c r="AL2" s="122" t="s">
        <v>189</v>
      </c>
      <c r="AM2" s="123"/>
      <c r="AN2" s="142"/>
      <c r="AO2" s="112"/>
      <c r="AP2" s="113"/>
      <c r="AQ2" s="100">
        <v>0.95</v>
      </c>
      <c r="AR2" s="112"/>
      <c r="AS2" s="80"/>
      <c r="AT2" s="80"/>
      <c r="AU2" s="81"/>
      <c r="AV2" s="82"/>
    </row>
    <row r="3" spans="1:48" s="53" customFormat="1" ht="30" customHeight="1" x14ac:dyDescent="0.25">
      <c r="A3" s="570"/>
      <c r="B3" s="563" t="s">
        <v>89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564"/>
      <c r="AH3" s="564"/>
      <c r="AI3" s="564"/>
      <c r="AJ3" s="564"/>
      <c r="AK3" s="565"/>
      <c r="AL3" s="566" t="s">
        <v>175</v>
      </c>
      <c r="AM3" s="567"/>
      <c r="AN3" s="112"/>
      <c r="AO3" s="112"/>
      <c r="AP3" s="113"/>
      <c r="AQ3" s="100">
        <v>0.94999</v>
      </c>
      <c r="AR3" s="112"/>
      <c r="AS3" s="80"/>
      <c r="AT3" s="80"/>
      <c r="AU3" s="81"/>
      <c r="AV3" s="82"/>
    </row>
    <row r="4" spans="1:48" s="53" customFormat="1" ht="30" customHeight="1" x14ac:dyDescent="0.25">
      <c r="A4" s="570"/>
      <c r="B4" s="563" t="s">
        <v>91</v>
      </c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4"/>
      <c r="S4" s="564"/>
      <c r="T4" s="564"/>
      <c r="U4" s="564"/>
      <c r="V4" s="564"/>
      <c r="W4" s="564"/>
      <c r="X4" s="564"/>
      <c r="Y4" s="564"/>
      <c r="Z4" s="564"/>
      <c r="AA4" s="564"/>
      <c r="AB4" s="564"/>
      <c r="AC4" s="564"/>
      <c r="AD4" s="564"/>
      <c r="AE4" s="564"/>
      <c r="AF4" s="564"/>
      <c r="AG4" s="564"/>
      <c r="AH4" s="564"/>
      <c r="AI4" s="564"/>
      <c r="AJ4" s="564"/>
      <c r="AK4" s="565"/>
      <c r="AL4" s="567" t="s">
        <v>61</v>
      </c>
      <c r="AM4" s="567"/>
      <c r="AN4" s="114"/>
      <c r="AO4" s="114"/>
      <c r="AP4" s="113"/>
      <c r="AQ4" s="100">
        <v>0.8</v>
      </c>
      <c r="AR4" s="114"/>
      <c r="AS4" s="83"/>
      <c r="AT4" s="83"/>
      <c r="AU4" s="81"/>
      <c r="AV4" s="82"/>
    </row>
    <row r="5" spans="1:48" s="53" customFormat="1" ht="18" x14ac:dyDescent="0.25">
      <c r="A5" s="103"/>
      <c r="B5" s="104"/>
      <c r="C5" s="104"/>
      <c r="D5" s="104"/>
      <c r="E5" s="104"/>
      <c r="F5" s="104"/>
      <c r="G5" s="104"/>
      <c r="H5" s="104"/>
      <c r="I5" s="105"/>
      <c r="J5" s="105"/>
      <c r="K5" s="104"/>
      <c r="L5" s="104"/>
      <c r="M5" s="104"/>
      <c r="N5" s="104"/>
      <c r="O5" s="104"/>
      <c r="P5" s="104"/>
      <c r="Q5" s="105"/>
      <c r="R5" s="105"/>
      <c r="S5" s="104"/>
      <c r="T5" s="104"/>
      <c r="U5" s="104"/>
      <c r="V5" s="104"/>
      <c r="W5" s="104"/>
      <c r="X5" s="104"/>
      <c r="Y5" s="105"/>
      <c r="Z5" s="105"/>
      <c r="AA5" s="104"/>
      <c r="AB5" s="104"/>
      <c r="AC5" s="104"/>
      <c r="AD5" s="104"/>
      <c r="AE5" s="104"/>
      <c r="AF5" s="104"/>
      <c r="AG5" s="105"/>
      <c r="AH5" s="105"/>
      <c r="AI5" s="105"/>
      <c r="AJ5" s="105"/>
      <c r="AK5" s="106"/>
      <c r="AL5" s="106"/>
      <c r="AM5" s="106"/>
      <c r="AN5" s="114"/>
      <c r="AO5" s="114"/>
      <c r="AP5" s="113"/>
      <c r="AQ5" s="100">
        <v>0.79999900000000002</v>
      </c>
      <c r="AR5" s="114"/>
      <c r="AS5" s="83"/>
      <c r="AT5" s="83"/>
      <c r="AU5" s="81"/>
      <c r="AV5" s="82"/>
    </row>
    <row r="6" spans="1:48" s="53" customFormat="1" ht="23.25" customHeight="1" x14ac:dyDescent="0.2">
      <c r="A6" s="107" t="s">
        <v>0</v>
      </c>
      <c r="B6" s="568" t="str">
        <f>Encuesta!C12</f>
        <v>GESTION DE INFRAESTRUCTURA FISICA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113"/>
      <c r="AO6" s="113"/>
      <c r="AP6" s="113"/>
      <c r="AQ6" s="100"/>
      <c r="AR6" s="113"/>
    </row>
    <row r="7" spans="1:48" s="53" customFormat="1" ht="23.25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13"/>
      <c r="AO7" s="113"/>
      <c r="AP7" s="113"/>
      <c r="AQ7" s="100"/>
      <c r="AR7" s="113"/>
    </row>
    <row r="8" spans="1:48" s="53" customFormat="1" ht="32.25" customHeight="1" x14ac:dyDescent="0.2">
      <c r="A8" s="569" t="str">
        <f>Encuesta!C14</f>
        <v>Satisfacción Usuario Interno</v>
      </c>
      <c r="B8" s="569"/>
      <c r="C8" s="569"/>
      <c r="D8" s="569"/>
      <c r="E8" s="569"/>
      <c r="F8" s="569"/>
      <c r="G8" s="569"/>
      <c r="H8" s="569"/>
      <c r="I8" s="569"/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569"/>
      <c r="Z8" s="569"/>
      <c r="AA8" s="569"/>
      <c r="AB8" s="569"/>
      <c r="AC8" s="569"/>
      <c r="AD8" s="569"/>
      <c r="AE8" s="569"/>
      <c r="AF8" s="569"/>
      <c r="AG8" s="569"/>
      <c r="AH8" s="569"/>
      <c r="AI8" s="569"/>
      <c r="AJ8" s="569"/>
      <c r="AK8" s="569"/>
      <c r="AL8" s="569"/>
      <c r="AM8" s="569"/>
      <c r="AN8" s="113"/>
      <c r="AO8" s="113"/>
      <c r="AP8" s="113"/>
      <c r="AQ8" s="100"/>
      <c r="AR8" s="113"/>
    </row>
    <row r="9" spans="1:48" s="84" customFormat="1" ht="30" customHeight="1" x14ac:dyDescent="0.2">
      <c r="A9" s="560" t="s">
        <v>92</v>
      </c>
      <c r="B9" s="560" t="s">
        <v>20</v>
      </c>
      <c r="C9" s="560" t="s">
        <v>198</v>
      </c>
      <c r="D9" s="560"/>
      <c r="E9" s="560" t="s">
        <v>199</v>
      </c>
      <c r="F9" s="560"/>
      <c r="G9" s="560" t="s">
        <v>200</v>
      </c>
      <c r="H9" s="560"/>
      <c r="I9" s="558" t="s">
        <v>176</v>
      </c>
      <c r="J9" s="558" t="s">
        <v>93</v>
      </c>
      <c r="K9" s="560" t="s">
        <v>201</v>
      </c>
      <c r="L9" s="560"/>
      <c r="M9" s="560" t="s">
        <v>202</v>
      </c>
      <c r="N9" s="560"/>
      <c r="O9" s="560" t="s">
        <v>203</v>
      </c>
      <c r="P9" s="560"/>
      <c r="Q9" s="558" t="s">
        <v>177</v>
      </c>
      <c r="R9" s="558" t="s">
        <v>93</v>
      </c>
      <c r="S9" s="560" t="s">
        <v>204</v>
      </c>
      <c r="T9" s="560"/>
      <c r="U9" s="560" t="s">
        <v>205</v>
      </c>
      <c r="V9" s="560"/>
      <c r="W9" s="560" t="s">
        <v>206</v>
      </c>
      <c r="X9" s="560"/>
      <c r="Y9" s="558" t="s">
        <v>178</v>
      </c>
      <c r="Z9" s="558" t="s">
        <v>93</v>
      </c>
      <c r="AA9" s="560" t="s">
        <v>208</v>
      </c>
      <c r="AB9" s="560"/>
      <c r="AC9" s="560" t="s">
        <v>209</v>
      </c>
      <c r="AD9" s="560"/>
      <c r="AE9" s="560" t="s">
        <v>210</v>
      </c>
      <c r="AF9" s="560"/>
      <c r="AG9" s="558" t="s">
        <v>179</v>
      </c>
      <c r="AH9" s="558" t="s">
        <v>93</v>
      </c>
      <c r="AI9" s="558" t="s">
        <v>10</v>
      </c>
      <c r="AJ9" s="558" t="s">
        <v>93</v>
      </c>
      <c r="AK9" s="560" t="s">
        <v>94</v>
      </c>
      <c r="AL9" s="560"/>
      <c r="AM9" s="560"/>
      <c r="AN9" s="115"/>
      <c r="AO9" s="115"/>
      <c r="AP9" s="115"/>
      <c r="AQ9" s="99"/>
      <c r="AR9" s="115"/>
    </row>
    <row r="10" spans="1:48" s="85" customFormat="1" ht="30" customHeight="1" x14ac:dyDescent="0.2">
      <c r="A10" s="560"/>
      <c r="B10" s="560"/>
      <c r="C10" s="124" t="s">
        <v>149</v>
      </c>
      <c r="D10" s="124" t="s">
        <v>93</v>
      </c>
      <c r="E10" s="124" t="s">
        <v>150</v>
      </c>
      <c r="F10" s="124" t="s">
        <v>93</v>
      </c>
      <c r="G10" s="124" t="s">
        <v>151</v>
      </c>
      <c r="H10" s="124" t="s">
        <v>93</v>
      </c>
      <c r="I10" s="558"/>
      <c r="J10" s="558"/>
      <c r="K10" s="124" t="s">
        <v>201</v>
      </c>
      <c r="L10" s="124" t="s">
        <v>93</v>
      </c>
      <c r="M10" s="124" t="s">
        <v>153</v>
      </c>
      <c r="N10" s="124" t="s">
        <v>93</v>
      </c>
      <c r="O10" s="124" t="s">
        <v>154</v>
      </c>
      <c r="P10" s="124" t="s">
        <v>93</v>
      </c>
      <c r="Q10" s="558"/>
      <c r="R10" s="558"/>
      <c r="S10" s="124" t="s">
        <v>155</v>
      </c>
      <c r="T10" s="124" t="s">
        <v>93</v>
      </c>
      <c r="U10" s="124" t="s">
        <v>207</v>
      </c>
      <c r="V10" s="124" t="s">
        <v>93</v>
      </c>
      <c r="W10" s="124" t="s">
        <v>157</v>
      </c>
      <c r="X10" s="124" t="s">
        <v>93</v>
      </c>
      <c r="Y10" s="558"/>
      <c r="Z10" s="558"/>
      <c r="AA10" s="124" t="s">
        <v>158</v>
      </c>
      <c r="AB10" s="124" t="s">
        <v>93</v>
      </c>
      <c r="AC10" s="124" t="s">
        <v>159</v>
      </c>
      <c r="AD10" s="124" t="s">
        <v>93</v>
      </c>
      <c r="AE10" s="124" t="s">
        <v>160</v>
      </c>
      <c r="AF10" s="124" t="s">
        <v>93</v>
      </c>
      <c r="AG10" s="558"/>
      <c r="AH10" s="558"/>
      <c r="AI10" s="558"/>
      <c r="AJ10" s="558"/>
      <c r="AK10" s="560"/>
      <c r="AL10" s="560"/>
      <c r="AM10" s="560"/>
      <c r="AN10" s="116"/>
      <c r="AO10" s="116"/>
      <c r="AP10" s="116"/>
      <c r="AQ10" s="99"/>
      <c r="AR10" s="116"/>
    </row>
    <row r="11" spans="1:48" s="53" customFormat="1" ht="147" customHeight="1" x14ac:dyDescent="0.2">
      <c r="A11" s="571" t="s">
        <v>197</v>
      </c>
      <c r="B11" s="117" t="str">
        <f>Encuesta!B40</f>
        <v>Requerimientos con evaluación buena, muy buena y excelente</v>
      </c>
      <c r="C11" s="137">
        <v>50</v>
      </c>
      <c r="D11" s="561">
        <f>IF(C11=0,"0",C11/C12)</f>
        <v>1</v>
      </c>
      <c r="E11" s="125">
        <v>30</v>
      </c>
      <c r="F11" s="562">
        <f>IF(E11=0,"0",E11/E12)</f>
        <v>1</v>
      </c>
      <c r="G11" s="125">
        <v>33</v>
      </c>
      <c r="H11" s="562">
        <f>IF(G11=0,"0",G11/G12)</f>
        <v>0.97058823529411764</v>
      </c>
      <c r="I11" s="118">
        <f>+C11+E11+G11</f>
        <v>113</v>
      </c>
      <c r="J11" s="572">
        <f>IF(I11=0,"0",I11/I12)</f>
        <v>0.99122807017543857</v>
      </c>
      <c r="K11" s="137">
        <v>17</v>
      </c>
      <c r="L11" s="561">
        <f>IF(K11=0,"0",K11/K12)</f>
        <v>0.94444444444444442</v>
      </c>
      <c r="M11" s="138">
        <v>60</v>
      </c>
      <c r="N11" s="561">
        <f>IF(M11=0,"0",M11/M12)</f>
        <v>0.98360655737704916</v>
      </c>
      <c r="O11" s="138">
        <v>27</v>
      </c>
      <c r="P11" s="561">
        <f>IF(O11=0,"0",O11/O12)</f>
        <v>0.93103448275862066</v>
      </c>
      <c r="Q11" s="118">
        <f>+K11+M11+O11</f>
        <v>104</v>
      </c>
      <c r="R11" s="572">
        <f>IF(Q11=0,"0",Q11/Q12)</f>
        <v>0.96296296296296291</v>
      </c>
      <c r="S11" s="137">
        <f>20+7</f>
        <v>27</v>
      </c>
      <c r="T11" s="561">
        <f>IF(S11=0,"0",S11/S12)</f>
        <v>0.93103448275862066</v>
      </c>
      <c r="U11" s="125">
        <f>32+4</f>
        <v>36</v>
      </c>
      <c r="V11" s="562">
        <f>IF(U11=0,"0",U11/U12)</f>
        <v>0.94736842105263153</v>
      </c>
      <c r="W11" s="125">
        <f>44+9+3</f>
        <v>56</v>
      </c>
      <c r="X11" s="562">
        <f>IF(W11=0,"0",W11/W12)</f>
        <v>1</v>
      </c>
      <c r="Y11" s="118">
        <f>+S11+U11+W11</f>
        <v>119</v>
      </c>
      <c r="Z11" s="572">
        <f>IF(Y11=0,"0",Y11/Y12)</f>
        <v>0.96747967479674801</v>
      </c>
      <c r="AA11" s="137"/>
      <c r="AB11" s="561" t="str">
        <f>IF(AA11=0,"0",AA11/AA12)</f>
        <v>0</v>
      </c>
      <c r="AC11" s="125"/>
      <c r="AD11" s="562" t="str">
        <f>IF(AC11=0,"0",AC11/AC12)</f>
        <v>0</v>
      </c>
      <c r="AE11" s="125"/>
      <c r="AF11" s="562" t="str">
        <f>IF(AE11=0,"0",AE11/AE12)</f>
        <v>0</v>
      </c>
      <c r="AG11" s="118">
        <f>+AA11+AC11+AE11</f>
        <v>0</v>
      </c>
      <c r="AH11" s="572" t="str">
        <f>IF(AG11=0,"0",AG11/AG12)</f>
        <v>0</v>
      </c>
      <c r="AI11" s="118">
        <f>+I11+Q11+Y11+AG11</f>
        <v>336</v>
      </c>
      <c r="AJ11" s="573">
        <f>IF(AI11=0,"0",AI11/AI12)</f>
        <v>0.97391304347826091</v>
      </c>
      <c r="AK11" s="559" t="s">
        <v>254</v>
      </c>
      <c r="AL11" s="559"/>
      <c r="AM11" s="559"/>
      <c r="AN11" s="113"/>
      <c r="AO11" s="113"/>
      <c r="AP11" s="113"/>
      <c r="AQ11" s="99"/>
      <c r="AR11" s="113"/>
    </row>
    <row r="12" spans="1:48" s="160" customFormat="1" ht="148.5" customHeight="1" x14ac:dyDescent="0.2">
      <c r="A12" s="571"/>
      <c r="B12" s="117" t="str">
        <f>Encuesta!B41</f>
        <v>Total requerimientos atendidos con evaluación</v>
      </c>
      <c r="C12" s="154">
        <v>50</v>
      </c>
      <c r="D12" s="561"/>
      <c r="E12" s="155">
        <v>30</v>
      </c>
      <c r="F12" s="562"/>
      <c r="G12" s="155">
        <v>34</v>
      </c>
      <c r="H12" s="562"/>
      <c r="I12" s="156">
        <f>+C12+E12+G12</f>
        <v>114</v>
      </c>
      <c r="J12" s="572"/>
      <c r="K12" s="154">
        <v>18</v>
      </c>
      <c r="L12" s="561"/>
      <c r="M12" s="157">
        <v>61</v>
      </c>
      <c r="N12" s="561"/>
      <c r="O12" s="157">
        <v>29</v>
      </c>
      <c r="P12" s="561"/>
      <c r="Q12" s="156">
        <f>+K12+M12+O12</f>
        <v>108</v>
      </c>
      <c r="R12" s="572"/>
      <c r="S12" s="154">
        <f>66-37</f>
        <v>29</v>
      </c>
      <c r="T12" s="561"/>
      <c r="U12" s="155">
        <f>88-50</f>
        <v>38</v>
      </c>
      <c r="V12" s="562"/>
      <c r="W12" s="155">
        <f>89-33</f>
        <v>56</v>
      </c>
      <c r="X12" s="562"/>
      <c r="Y12" s="156">
        <f>+S12+U12+W12</f>
        <v>123</v>
      </c>
      <c r="Z12" s="572"/>
      <c r="AA12" s="154"/>
      <c r="AB12" s="561"/>
      <c r="AC12" s="155"/>
      <c r="AD12" s="562"/>
      <c r="AE12" s="155"/>
      <c r="AF12" s="562"/>
      <c r="AG12" s="156">
        <f>+AA12+AC12+AE12</f>
        <v>0</v>
      </c>
      <c r="AH12" s="572"/>
      <c r="AI12" s="156">
        <f>+I12+Q12+Y12+AG12</f>
        <v>345</v>
      </c>
      <c r="AJ12" s="573"/>
      <c r="AK12" s="559"/>
      <c r="AL12" s="559"/>
      <c r="AM12" s="559"/>
      <c r="AN12" s="158"/>
      <c r="AO12" s="158"/>
      <c r="AP12" s="158"/>
      <c r="AQ12" s="159"/>
      <c r="AR12" s="158"/>
    </row>
    <row r="13" spans="1:48" ht="30" customHeight="1" x14ac:dyDescent="0.2">
      <c r="B13" s="77"/>
      <c r="C13" s="77"/>
      <c r="D13" s="77"/>
      <c r="E13" s="77"/>
      <c r="F13" s="77"/>
      <c r="G13" s="77"/>
      <c r="H13" s="77"/>
      <c r="I13" s="87"/>
      <c r="J13" s="87"/>
      <c r="K13" s="77"/>
      <c r="L13" s="77"/>
      <c r="M13" s="77"/>
      <c r="N13" s="77"/>
      <c r="O13" s="77"/>
      <c r="P13" s="77"/>
      <c r="Q13" s="87"/>
      <c r="R13" s="87"/>
      <c r="S13" s="77"/>
      <c r="T13" s="77"/>
      <c r="U13" s="77"/>
      <c r="V13" s="77"/>
      <c r="W13" s="77"/>
      <c r="X13" s="77"/>
      <c r="Y13" s="87"/>
      <c r="Z13" s="87"/>
      <c r="AA13" s="77"/>
      <c r="AB13" s="77"/>
      <c r="AC13" s="77"/>
      <c r="AD13" s="77"/>
      <c r="AE13" s="77"/>
      <c r="AF13" s="77"/>
      <c r="AG13" s="145"/>
      <c r="AH13" s="145"/>
      <c r="AI13" s="145"/>
      <c r="AJ13" s="87"/>
    </row>
    <row r="14" spans="1:48" ht="30" customHeight="1" x14ac:dyDescent="0.2">
      <c r="P14" s="143"/>
      <c r="AM14" s="139"/>
    </row>
    <row r="15" spans="1:48" ht="30" customHeight="1" x14ac:dyDescent="0.2">
      <c r="S15" s="161"/>
      <c r="AM15" s="139"/>
    </row>
    <row r="16" spans="1:48" ht="30" customHeight="1" x14ac:dyDescent="0.2">
      <c r="S16" s="161"/>
      <c r="AF16" s="77"/>
      <c r="AG16" s="145"/>
      <c r="AH16" s="145"/>
      <c r="AI16" s="145"/>
      <c r="AM16" s="139"/>
    </row>
    <row r="17" spans="17:35" ht="30" customHeight="1" x14ac:dyDescent="0.2">
      <c r="S17" s="161"/>
    </row>
    <row r="18" spans="17:35" ht="30" customHeight="1" x14ac:dyDescent="0.2">
      <c r="Q18" s="144"/>
      <c r="R18" s="144"/>
      <c r="S18" s="144"/>
    </row>
    <row r="19" spans="17:35" ht="30" customHeight="1" x14ac:dyDescent="0.2">
      <c r="AF19" s="77"/>
      <c r="AG19" s="145"/>
      <c r="AH19" s="145"/>
      <c r="AI19" s="145"/>
    </row>
    <row r="21" spans="17:35" ht="30" customHeight="1" x14ac:dyDescent="0.2">
      <c r="AG21" s="144"/>
      <c r="AH21" s="144"/>
      <c r="AI21" s="144"/>
    </row>
    <row r="67" spans="43:43" ht="30" customHeight="1" x14ac:dyDescent="0.2">
      <c r="AQ67" s="101"/>
    </row>
    <row r="137" spans="43:43" ht="30" customHeight="1" x14ac:dyDescent="0.2">
      <c r="AQ137" s="102"/>
    </row>
    <row r="138" spans="43:43" ht="30" customHeight="1" x14ac:dyDescent="0.2">
      <c r="AQ138" s="102"/>
    </row>
    <row r="139" spans="43:43" ht="30" customHeight="1" x14ac:dyDescent="0.2">
      <c r="AQ139" s="102"/>
    </row>
    <row r="140" spans="43:43" ht="30" customHeight="1" x14ac:dyDescent="0.2">
      <c r="AQ140" s="102"/>
    </row>
    <row r="141" spans="43:43" ht="30" customHeight="1" x14ac:dyDescent="0.2">
      <c r="AQ141" s="102"/>
    </row>
    <row r="142" spans="43:43" ht="30" customHeight="1" x14ac:dyDescent="0.2">
      <c r="AQ142" s="102"/>
    </row>
    <row r="143" spans="43:43" ht="30" customHeight="1" x14ac:dyDescent="0.2">
      <c r="AQ143" s="102"/>
    </row>
    <row r="144" spans="43:43" ht="30" customHeight="1" x14ac:dyDescent="0.2">
      <c r="AQ144" s="102"/>
    </row>
    <row r="145" spans="43:43" ht="30" customHeight="1" x14ac:dyDescent="0.2">
      <c r="AQ145" s="102"/>
    </row>
    <row r="146" spans="43:43" ht="30" customHeight="1" x14ac:dyDescent="0.2">
      <c r="AQ146" s="102"/>
    </row>
    <row r="147" spans="43:43" ht="30" customHeight="1" x14ac:dyDescent="0.2">
      <c r="AQ147" s="102"/>
    </row>
  </sheetData>
  <sheetProtection sheet="1" objects="1" scenarios="1" formatColumns="0" formatRows="0"/>
  <mergeCells count="54">
    <mergeCell ref="A11:A12"/>
    <mergeCell ref="J11:J12"/>
    <mergeCell ref="AH11:AH12"/>
    <mergeCell ref="AJ11:AJ12"/>
    <mergeCell ref="R11:R12"/>
    <mergeCell ref="Z11:Z12"/>
    <mergeCell ref="F11:F12"/>
    <mergeCell ref="N11:N12"/>
    <mergeCell ref="P11:P12"/>
    <mergeCell ref="D11:D12"/>
    <mergeCell ref="A8:AM8"/>
    <mergeCell ref="B4:AK4"/>
    <mergeCell ref="AL4:AM4"/>
    <mergeCell ref="C9:D9"/>
    <mergeCell ref="E9:F9"/>
    <mergeCell ref="Q9:Q10"/>
    <mergeCell ref="A1:A4"/>
    <mergeCell ref="B1:AK1"/>
    <mergeCell ref="AL1:AM1"/>
    <mergeCell ref="B2:AK2"/>
    <mergeCell ref="A9:A10"/>
    <mergeCell ref="B9:B10"/>
    <mergeCell ref="AK9:AM10"/>
    <mergeCell ref="B3:AK3"/>
    <mergeCell ref="AL3:AM3"/>
    <mergeCell ref="B6:AM6"/>
    <mergeCell ref="G9:H9"/>
    <mergeCell ref="R9:R10"/>
    <mergeCell ref="AG9:AG10"/>
    <mergeCell ref="AH9:AH10"/>
    <mergeCell ref="H11:H12"/>
    <mergeCell ref="L11:L12"/>
    <mergeCell ref="I9:I10"/>
    <mergeCell ref="J9:J10"/>
    <mergeCell ref="AC9:AD9"/>
    <mergeCell ref="Y9:Y10"/>
    <mergeCell ref="Z9:Z10"/>
    <mergeCell ref="K9:L9"/>
    <mergeCell ref="M9:N9"/>
    <mergeCell ref="O9:P9"/>
    <mergeCell ref="S9:T9"/>
    <mergeCell ref="U9:V9"/>
    <mergeCell ref="W9:X9"/>
    <mergeCell ref="T11:T12"/>
    <mergeCell ref="V11:V12"/>
    <mergeCell ref="X11:X12"/>
    <mergeCell ref="AI9:AI10"/>
    <mergeCell ref="AJ9:AJ10"/>
    <mergeCell ref="AK11:AM12"/>
    <mergeCell ref="AE9:AF9"/>
    <mergeCell ref="AB11:AB12"/>
    <mergeCell ref="AD11:AD12"/>
    <mergeCell ref="AF11:AF12"/>
    <mergeCell ref="AA9:AB9"/>
  </mergeCells>
  <conditionalFormatting sqref="AJ11">
    <cfRule type="cellIs" dxfId="268" priority="29" stopIfTrue="1" operator="equal">
      <formula>"0"</formula>
    </cfRule>
    <cfRule type="cellIs" dxfId="267" priority="30" stopIfTrue="1" operator="lessThanOrEqual">
      <formula>$AQ$5</formula>
    </cfRule>
    <cfRule type="cellIs" dxfId="266" priority="31" stopIfTrue="1" operator="greaterThanOrEqual">
      <formula>$AQ$2</formula>
    </cfRule>
    <cfRule type="cellIs" dxfId="257" priority="32" stopIfTrue="1" operator="between">
      <formula>$AQ$4</formula>
      <formula>$AQ$3</formula>
    </cfRule>
  </conditionalFormatting>
  <conditionalFormatting sqref="F11">
    <cfRule type="cellIs" dxfId="265" priority="8" operator="lessThanOrEqual">
      <formula>0</formula>
    </cfRule>
  </conditionalFormatting>
  <conditionalFormatting sqref="H11">
    <cfRule type="cellIs" dxfId="264" priority="7" operator="lessThanOrEqual">
      <formula>0</formula>
    </cfRule>
  </conditionalFormatting>
  <conditionalFormatting sqref="N11">
    <cfRule type="cellIs" dxfId="263" priority="6" operator="lessThanOrEqual">
      <formula>0</formula>
    </cfRule>
  </conditionalFormatting>
  <conditionalFormatting sqref="P11">
    <cfRule type="cellIs" dxfId="262" priority="5" operator="lessThanOrEqual">
      <formula>0</formula>
    </cfRule>
  </conditionalFormatting>
  <conditionalFormatting sqref="AD11">
    <cfRule type="cellIs" dxfId="261" priority="4" operator="lessThanOrEqual">
      <formula>0</formula>
    </cfRule>
  </conditionalFormatting>
  <conditionalFormatting sqref="AF11">
    <cfRule type="cellIs" dxfId="260" priority="3" operator="lessThanOrEqual">
      <formula>0</formula>
    </cfRule>
  </conditionalFormatting>
  <conditionalFormatting sqref="V11">
    <cfRule type="cellIs" dxfId="259" priority="2" operator="lessThanOrEqual">
      <formula>0</formula>
    </cfRule>
  </conditionalFormatting>
  <conditionalFormatting sqref="X11">
    <cfRule type="cellIs" dxfId="258" priority="1" operator="lessThanOr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S180"/>
  <sheetViews>
    <sheetView topLeftCell="A53" zoomScaleNormal="100" workbookViewId="0">
      <selection activeCell="Q72" sqref="Q72"/>
    </sheetView>
  </sheetViews>
  <sheetFormatPr baseColWidth="10" defaultRowHeight="12.75" x14ac:dyDescent="0.2"/>
  <cols>
    <col min="1" max="1" width="1" style="49" customWidth="1"/>
    <col min="2" max="2" width="30" style="49" customWidth="1"/>
    <col min="3" max="3" width="16.85546875" style="49" customWidth="1"/>
    <col min="4" max="4" width="5" style="49" bestFit="1" customWidth="1"/>
    <col min="5" max="5" width="4.7109375" style="49" bestFit="1" customWidth="1"/>
    <col min="6" max="6" width="9.5703125" style="49" bestFit="1" customWidth="1"/>
    <col min="7" max="7" width="5.42578125" style="49" bestFit="1" customWidth="1"/>
    <col min="8" max="8" width="5.140625" style="49" bestFit="1" customWidth="1"/>
    <col min="9" max="9" width="9.5703125" style="49" bestFit="1" customWidth="1"/>
    <col min="10" max="10" width="4.140625" style="49" bestFit="1" customWidth="1"/>
    <col min="11" max="11" width="6.42578125" style="49" bestFit="1" customWidth="1"/>
    <col min="12" max="12" width="9.5703125" style="49" bestFit="1" customWidth="1"/>
    <col min="13" max="13" width="8.42578125" style="49" customWidth="1"/>
    <col min="14" max="14" width="6.42578125" style="49" customWidth="1"/>
    <col min="15" max="15" width="11" style="49" customWidth="1"/>
    <col min="16" max="16" width="12.140625" style="49" customWidth="1"/>
    <col min="17" max="18" width="11.7109375" style="49" customWidth="1"/>
    <col min="19" max="19" width="0" style="49" hidden="1" customWidth="1"/>
    <col min="20" max="16384" width="11.42578125" style="49"/>
  </cols>
  <sheetData>
    <row r="1" spans="1:19" ht="4.5" customHeight="1" thickBot="1" x14ac:dyDescent="0.25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9" ht="16.5" customHeight="1" x14ac:dyDescent="0.2">
      <c r="B2" s="424"/>
      <c r="C2" s="427" t="s">
        <v>56</v>
      </c>
      <c r="D2" s="428"/>
      <c r="E2" s="428"/>
      <c r="F2" s="428"/>
      <c r="G2" s="428"/>
      <c r="H2" s="428"/>
      <c r="I2" s="428"/>
      <c r="J2" s="428"/>
      <c r="K2" s="428"/>
      <c r="L2" s="428"/>
      <c r="M2" s="429"/>
      <c r="N2" s="430" t="s">
        <v>185</v>
      </c>
      <c r="O2" s="431"/>
      <c r="P2" s="432"/>
      <c r="S2" s="49">
        <v>0.95</v>
      </c>
    </row>
    <row r="3" spans="1:19" ht="15.75" customHeight="1" x14ac:dyDescent="0.2">
      <c r="B3" s="425"/>
      <c r="C3" s="433" t="s">
        <v>58</v>
      </c>
      <c r="D3" s="434"/>
      <c r="E3" s="434"/>
      <c r="F3" s="434"/>
      <c r="G3" s="434"/>
      <c r="H3" s="434"/>
      <c r="I3" s="434"/>
      <c r="J3" s="434"/>
      <c r="K3" s="434"/>
      <c r="L3" s="434"/>
      <c r="M3" s="435"/>
      <c r="N3" s="436" t="s">
        <v>189</v>
      </c>
      <c r="O3" s="437"/>
      <c r="P3" s="438"/>
      <c r="S3" s="49">
        <v>0.94999</v>
      </c>
    </row>
    <row r="4" spans="1:19" ht="15.75" customHeight="1" x14ac:dyDescent="0.2">
      <c r="B4" s="425"/>
      <c r="C4" s="433" t="s">
        <v>59</v>
      </c>
      <c r="D4" s="434"/>
      <c r="E4" s="434"/>
      <c r="F4" s="434"/>
      <c r="G4" s="434"/>
      <c r="H4" s="434"/>
      <c r="I4" s="434"/>
      <c r="J4" s="434"/>
      <c r="K4" s="434"/>
      <c r="L4" s="434"/>
      <c r="M4" s="435"/>
      <c r="N4" s="436" t="s">
        <v>186</v>
      </c>
      <c r="O4" s="437"/>
      <c r="P4" s="438"/>
      <c r="S4" s="49">
        <v>0.8</v>
      </c>
    </row>
    <row r="5" spans="1:19" ht="16.5" customHeight="1" thickBot="1" x14ac:dyDescent="0.25">
      <c r="B5" s="426"/>
      <c r="C5" s="439" t="s">
        <v>60</v>
      </c>
      <c r="D5" s="440"/>
      <c r="E5" s="440"/>
      <c r="F5" s="440"/>
      <c r="G5" s="440"/>
      <c r="H5" s="440"/>
      <c r="I5" s="440"/>
      <c r="J5" s="440"/>
      <c r="K5" s="440"/>
      <c r="L5" s="440"/>
      <c r="M5" s="441"/>
      <c r="N5" s="442" t="s">
        <v>61</v>
      </c>
      <c r="O5" s="443"/>
      <c r="P5" s="444"/>
      <c r="S5" s="49">
        <v>0.79998999999999998</v>
      </c>
    </row>
    <row r="6" spans="1:19" ht="6" customHeight="1" thickBot="1" x14ac:dyDescent="0.25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</row>
    <row r="7" spans="1:19" x14ac:dyDescent="0.2">
      <c r="A7" s="52"/>
      <c r="B7" s="445" t="s">
        <v>65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7"/>
      <c r="Q7" s="52"/>
    </row>
    <row r="8" spans="1:19" ht="13.5" thickBot="1" x14ac:dyDescent="0.25">
      <c r="A8" s="52"/>
      <c r="B8" s="448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50"/>
      <c r="Q8" s="52"/>
    </row>
    <row r="9" spans="1:19" ht="6.75" customHeight="1" thickBot="1" x14ac:dyDescent="0.25">
      <c r="A9" s="52"/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52"/>
    </row>
    <row r="10" spans="1:19" ht="26.25" customHeight="1" thickBot="1" x14ac:dyDescent="0.25">
      <c r="A10" s="52"/>
      <c r="B10" s="90" t="s">
        <v>83</v>
      </c>
      <c r="C10" s="457">
        <v>2024</v>
      </c>
      <c r="D10" s="458"/>
      <c r="E10" s="458"/>
      <c r="F10" s="458"/>
      <c r="G10" s="458"/>
      <c r="H10" s="458"/>
      <c r="I10" s="459"/>
      <c r="J10" s="452" t="s">
        <v>1</v>
      </c>
      <c r="K10" s="453"/>
      <c r="L10" s="453"/>
      <c r="M10" s="453"/>
      <c r="N10" s="454" t="s">
        <v>234</v>
      </c>
      <c r="O10" s="455"/>
      <c r="P10" s="456"/>
      <c r="Q10" s="52"/>
    </row>
    <row r="11" spans="1:19" ht="4.5" customHeight="1" thickBot="1" x14ac:dyDescent="0.25">
      <c r="A11" s="52"/>
      <c r="B11" s="460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2"/>
      <c r="Q11" s="52"/>
    </row>
    <row r="12" spans="1:19" ht="13.5" thickBot="1" x14ac:dyDescent="0.25">
      <c r="A12" s="52"/>
      <c r="B12" s="62" t="s">
        <v>0</v>
      </c>
      <c r="C12" s="463" t="s">
        <v>170</v>
      </c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4"/>
      <c r="Q12" s="52"/>
    </row>
    <row r="13" spans="1:19" ht="4.5" customHeight="1" thickBot="1" x14ac:dyDescent="0.25">
      <c r="A13" s="52"/>
      <c r="B13" s="465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7"/>
      <c r="Q13" s="52"/>
    </row>
    <row r="14" spans="1:19" ht="18" customHeight="1" thickBot="1" x14ac:dyDescent="0.25">
      <c r="A14" s="52"/>
      <c r="B14" s="62" t="s">
        <v>6</v>
      </c>
      <c r="C14" s="468" t="s">
        <v>231</v>
      </c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70"/>
      <c r="Q14" s="52"/>
    </row>
    <row r="15" spans="1:19" ht="4.5" customHeight="1" thickBot="1" x14ac:dyDescent="0.25">
      <c r="A15" s="52"/>
      <c r="B15" s="471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472"/>
      <c r="P15" s="473"/>
      <c r="Q15" s="52"/>
    </row>
    <row r="16" spans="1:19" ht="32.25" customHeight="1" thickBot="1" x14ac:dyDescent="0.25">
      <c r="A16" s="52"/>
      <c r="B16" s="62" t="s">
        <v>25</v>
      </c>
      <c r="C16" s="454" t="s">
        <v>211</v>
      </c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6"/>
      <c r="Q16" s="52"/>
    </row>
    <row r="17" spans="1:17" ht="4.5" customHeight="1" thickBot="1" x14ac:dyDescent="0.25">
      <c r="A17" s="52"/>
      <c r="B17" s="471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3"/>
      <c r="Q17" s="52"/>
    </row>
    <row r="18" spans="1:17" ht="26.25" customHeight="1" thickBot="1" x14ac:dyDescent="0.25">
      <c r="A18" s="52"/>
      <c r="B18" s="62" t="s">
        <v>11</v>
      </c>
      <c r="C18" s="474" t="s">
        <v>261</v>
      </c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6"/>
      <c r="Q18" s="52"/>
    </row>
    <row r="19" spans="1:17" ht="4.5" customHeight="1" thickBot="1" x14ac:dyDescent="0.25">
      <c r="A19" s="52"/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52"/>
    </row>
    <row r="20" spans="1:17" ht="17.25" customHeight="1" thickBot="1" x14ac:dyDescent="0.25">
      <c r="A20" s="52"/>
      <c r="B20" s="478" t="s">
        <v>26</v>
      </c>
      <c r="C20" s="479"/>
      <c r="D20" s="479"/>
      <c r="E20" s="479"/>
      <c r="F20" s="479"/>
      <c r="G20" s="479"/>
      <c r="H20" s="479"/>
      <c r="I20" s="479"/>
      <c r="J20" s="479"/>
      <c r="K20" s="479"/>
      <c r="L20" s="479"/>
      <c r="M20" s="479"/>
      <c r="N20" s="479"/>
      <c r="O20" s="479"/>
      <c r="P20" s="480"/>
      <c r="Q20" s="52"/>
    </row>
    <row r="21" spans="1:17" ht="4.5" customHeight="1" thickBot="1" x14ac:dyDescent="0.25">
      <c r="A21" s="52"/>
      <c r="B21" s="481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3"/>
      <c r="Q21" s="52"/>
    </row>
    <row r="22" spans="1:17" ht="51" customHeight="1" thickBot="1" x14ac:dyDescent="0.25">
      <c r="A22" s="52"/>
      <c r="B22" s="62" t="s">
        <v>3</v>
      </c>
      <c r="C22" s="484" t="s">
        <v>247</v>
      </c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6"/>
      <c r="Q22" s="52"/>
    </row>
    <row r="23" spans="1:17" ht="4.5" customHeight="1" thickBot="1" x14ac:dyDescent="0.25">
      <c r="A23" s="52"/>
      <c r="B23" s="471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3"/>
      <c r="Q23" s="52"/>
    </row>
    <row r="24" spans="1:17" ht="82.5" customHeight="1" thickBot="1" x14ac:dyDescent="0.25">
      <c r="A24" s="52"/>
      <c r="B24" s="62" t="s">
        <v>12</v>
      </c>
      <c r="C24" s="487" t="s">
        <v>212</v>
      </c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9"/>
      <c r="Q24" s="52"/>
    </row>
    <row r="25" spans="1:17" ht="4.5" customHeight="1" thickBot="1" x14ac:dyDescent="0.25">
      <c r="A25" s="52"/>
      <c r="B25" s="490"/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2"/>
      <c r="Q25" s="52"/>
    </row>
    <row r="26" spans="1:17" ht="13.5" customHeight="1" thickBot="1" x14ac:dyDescent="0.25">
      <c r="A26" s="52"/>
      <c r="B26" s="63" t="s">
        <v>2</v>
      </c>
      <c r="C26" s="493">
        <v>0.95</v>
      </c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5"/>
      <c r="Q26" s="52"/>
    </row>
    <row r="27" spans="1:17" ht="4.5" customHeight="1" thickBot="1" x14ac:dyDescent="0.25">
      <c r="A27" s="52"/>
      <c r="B27" s="496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8"/>
      <c r="Q27" s="52"/>
    </row>
    <row r="28" spans="1:17" ht="12.75" customHeight="1" thickBot="1" x14ac:dyDescent="0.25">
      <c r="A28" s="52"/>
      <c r="B28" s="63" t="s">
        <v>13</v>
      </c>
      <c r="C28" s="64" t="s">
        <v>14</v>
      </c>
      <c r="D28" s="499" t="s">
        <v>230</v>
      </c>
      <c r="E28" s="494"/>
      <c r="F28" s="494"/>
      <c r="G28" s="495"/>
      <c r="H28" s="500" t="s">
        <v>15</v>
      </c>
      <c r="I28" s="500"/>
      <c r="J28" s="500"/>
      <c r="K28" s="499" t="s">
        <v>241</v>
      </c>
      <c r="L28" s="494"/>
      <c r="M28" s="495"/>
      <c r="N28" s="501" t="s">
        <v>16</v>
      </c>
      <c r="O28" s="502"/>
      <c r="P28" s="148" t="s">
        <v>242</v>
      </c>
      <c r="Q28" s="52"/>
    </row>
    <row r="29" spans="1:17" ht="4.5" customHeight="1" thickBot="1" x14ac:dyDescent="0.25">
      <c r="A29" s="52"/>
      <c r="B29" s="503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5"/>
      <c r="Q29" s="52"/>
    </row>
    <row r="30" spans="1:17" ht="13.5" thickBot="1" x14ac:dyDescent="0.25">
      <c r="A30" s="52"/>
      <c r="B30" s="88" t="s">
        <v>7</v>
      </c>
      <c r="C30" s="506" t="s">
        <v>184</v>
      </c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8"/>
      <c r="Q30" s="52"/>
    </row>
    <row r="31" spans="1:17" ht="4.5" customHeight="1" thickBot="1" x14ac:dyDescent="0.25">
      <c r="A31" s="52"/>
      <c r="B31" s="471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3"/>
      <c r="Q31" s="52"/>
    </row>
    <row r="32" spans="1:17" ht="13.5" thickBot="1" x14ac:dyDescent="0.25">
      <c r="A32" s="52"/>
      <c r="B32" s="88" t="s">
        <v>4</v>
      </c>
      <c r="C32" s="509" t="s">
        <v>71</v>
      </c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8"/>
      <c r="Q32" s="52"/>
    </row>
    <row r="33" spans="1:17" ht="4.5" customHeight="1" thickBot="1" x14ac:dyDescent="0.25">
      <c r="A33" s="52"/>
      <c r="B33" s="471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3"/>
      <c r="Q33" s="52"/>
    </row>
    <row r="34" spans="1:17" ht="13.5" thickBot="1" x14ac:dyDescent="0.25">
      <c r="A34" s="52"/>
      <c r="B34" s="88" t="s">
        <v>23</v>
      </c>
      <c r="C34" s="509" t="s">
        <v>71</v>
      </c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8"/>
      <c r="Q34" s="52"/>
    </row>
    <row r="35" spans="1:17" ht="4.5" customHeight="1" thickBot="1" x14ac:dyDescent="0.25">
      <c r="A35" s="52"/>
      <c r="B35" s="465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7"/>
      <c r="Q35" s="52"/>
    </row>
    <row r="36" spans="1:17" ht="16.5" customHeight="1" thickBot="1" x14ac:dyDescent="0.25">
      <c r="A36" s="52"/>
      <c r="B36" s="88" t="s">
        <v>64</v>
      </c>
      <c r="C36" s="506" t="s">
        <v>71</v>
      </c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8"/>
      <c r="Q36" s="52"/>
    </row>
    <row r="37" spans="1:17" ht="4.5" customHeight="1" thickBot="1" x14ac:dyDescent="0.25">
      <c r="A37" s="5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52"/>
    </row>
    <row r="38" spans="1:17" ht="13.5" thickBot="1" x14ac:dyDescent="0.25">
      <c r="A38" s="52"/>
      <c r="B38" s="512" t="s">
        <v>17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4"/>
      <c r="P38" s="515"/>
      <c r="Q38" s="52"/>
    </row>
    <row r="39" spans="1:17" ht="13.5" thickBot="1" x14ac:dyDescent="0.25">
      <c r="A39" s="52"/>
      <c r="B39" s="92" t="s">
        <v>22</v>
      </c>
      <c r="C39" s="512" t="s">
        <v>18</v>
      </c>
      <c r="D39" s="513"/>
      <c r="E39" s="513"/>
      <c r="F39" s="513"/>
      <c r="G39" s="515"/>
      <c r="H39" s="512" t="s">
        <v>7</v>
      </c>
      <c r="I39" s="513"/>
      <c r="J39" s="513"/>
      <c r="K39" s="513"/>
      <c r="L39" s="515"/>
      <c r="M39" s="512" t="s">
        <v>19</v>
      </c>
      <c r="N39" s="513"/>
      <c r="O39" s="514"/>
      <c r="P39" s="515"/>
      <c r="Q39" s="52"/>
    </row>
    <row r="40" spans="1:17" ht="54" customHeight="1" x14ac:dyDescent="0.2">
      <c r="A40" s="52"/>
      <c r="B40" s="126" t="s">
        <v>213</v>
      </c>
      <c r="C40" s="589" t="s">
        <v>214</v>
      </c>
      <c r="D40" s="590"/>
      <c r="E40" s="590"/>
      <c r="F40" s="590"/>
      <c r="G40" s="591"/>
      <c r="H40" s="592" t="s">
        <v>192</v>
      </c>
      <c r="I40" s="593"/>
      <c r="J40" s="593"/>
      <c r="K40" s="593"/>
      <c r="L40" s="594"/>
      <c r="M40" s="589" t="s">
        <v>193</v>
      </c>
      <c r="N40" s="590"/>
      <c r="O40" s="590"/>
      <c r="P40" s="595"/>
      <c r="Q40" s="52"/>
    </row>
    <row r="41" spans="1:17" ht="55.5" customHeight="1" x14ac:dyDescent="0.2">
      <c r="A41" s="52"/>
      <c r="B41" s="127" t="s">
        <v>215</v>
      </c>
      <c r="C41" s="596" t="s">
        <v>235</v>
      </c>
      <c r="D41" s="597"/>
      <c r="E41" s="597"/>
      <c r="F41" s="597"/>
      <c r="G41" s="598"/>
      <c r="H41" s="599" t="s">
        <v>192</v>
      </c>
      <c r="I41" s="600"/>
      <c r="J41" s="600"/>
      <c r="K41" s="600"/>
      <c r="L41" s="601"/>
      <c r="M41" s="596" t="s">
        <v>193</v>
      </c>
      <c r="N41" s="597"/>
      <c r="O41" s="597"/>
      <c r="P41" s="602"/>
      <c r="Q41" s="52"/>
    </row>
    <row r="42" spans="1:17" ht="13.5" customHeight="1" x14ac:dyDescent="0.2">
      <c r="A42" s="52"/>
      <c r="B42" s="93"/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3"/>
      <c r="Q42" s="52"/>
    </row>
    <row r="43" spans="1:17" ht="12.75" customHeight="1" x14ac:dyDescent="0.2">
      <c r="A43" s="52"/>
      <c r="B43" s="93"/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/>
      <c r="P43" s="523"/>
      <c r="Q43" s="52"/>
    </row>
    <row r="44" spans="1:17" ht="11.25" customHeight="1" thickBot="1" x14ac:dyDescent="0.25">
      <c r="A44" s="52"/>
      <c r="B44" s="94"/>
      <c r="C44" s="540"/>
      <c r="D44" s="540"/>
      <c r="E44" s="540"/>
      <c r="F44" s="540"/>
      <c r="G44" s="540"/>
      <c r="H44" s="540"/>
      <c r="I44" s="540"/>
      <c r="J44" s="540"/>
      <c r="K44" s="540"/>
      <c r="L44" s="540"/>
      <c r="M44" s="540"/>
      <c r="N44" s="540"/>
      <c r="O44" s="540"/>
      <c r="P44" s="541"/>
      <c r="Q44" s="52"/>
    </row>
    <row r="45" spans="1:17" ht="4.5" customHeight="1" thickBot="1" x14ac:dyDescent="0.25">
      <c r="A45" s="52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52"/>
    </row>
    <row r="46" spans="1:17" ht="13.5" customHeight="1" thickBot="1" x14ac:dyDescent="0.25">
      <c r="A46" s="52"/>
      <c r="B46" s="478" t="s">
        <v>8</v>
      </c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80"/>
      <c r="Q46" s="52"/>
    </row>
    <row r="47" spans="1:17" ht="4.5" customHeight="1" thickBot="1" x14ac:dyDescent="0.25">
      <c r="A47" s="52"/>
      <c r="B47" s="96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7"/>
      <c r="Q47" s="52"/>
    </row>
    <row r="48" spans="1:17" x14ac:dyDescent="0.2">
      <c r="A48" s="52"/>
      <c r="B48" s="542" t="s">
        <v>20</v>
      </c>
      <c r="C48" s="66" t="s">
        <v>9</v>
      </c>
      <c r="D48" s="67" t="s">
        <v>149</v>
      </c>
      <c r="E48" s="67" t="s">
        <v>150</v>
      </c>
      <c r="F48" s="67" t="s">
        <v>151</v>
      </c>
      <c r="G48" s="67" t="s">
        <v>152</v>
      </c>
      <c r="H48" s="67" t="s">
        <v>153</v>
      </c>
      <c r="I48" s="67" t="s">
        <v>154</v>
      </c>
      <c r="J48" s="67" t="s">
        <v>155</v>
      </c>
      <c r="K48" s="67" t="s">
        <v>156</v>
      </c>
      <c r="L48" s="67" t="s">
        <v>157</v>
      </c>
      <c r="M48" s="67" t="s">
        <v>158</v>
      </c>
      <c r="N48" s="67" t="s">
        <v>159</v>
      </c>
      <c r="O48" s="68" t="s">
        <v>160</v>
      </c>
      <c r="P48" s="69" t="s">
        <v>24</v>
      </c>
      <c r="Q48" s="52"/>
    </row>
    <row r="49" spans="1:17" ht="13.5" thickBot="1" x14ac:dyDescent="0.25">
      <c r="A49" s="52"/>
      <c r="B49" s="543"/>
      <c r="C49" s="70" t="s">
        <v>10</v>
      </c>
      <c r="D49" s="71"/>
      <c r="E49" s="71"/>
      <c r="F49" s="72">
        <f>'Registro Almacén'!D10</f>
        <v>1</v>
      </c>
      <c r="G49" s="73"/>
      <c r="H49" s="73"/>
      <c r="I49" s="72">
        <f>'Registro Almacén'!F10</f>
        <v>1</v>
      </c>
      <c r="J49" s="73"/>
      <c r="K49" s="73"/>
      <c r="L49" s="72" t="str">
        <f>'Registro Almacén'!H10</f>
        <v>0</v>
      </c>
      <c r="M49" s="73"/>
      <c r="N49" s="73"/>
      <c r="O49" s="72" t="str">
        <f>'Registro Almacén'!J10</f>
        <v>0</v>
      </c>
      <c r="P49" s="141">
        <f>+Reg_Encuesta!AJ11</f>
        <v>0.97391304347826091</v>
      </c>
      <c r="Q49" s="52"/>
    </row>
    <row r="50" spans="1:17" ht="4.5" customHeight="1" thickBot="1" x14ac:dyDescent="0.25">
      <c r="A50" s="52"/>
      <c r="B50" s="98">
        <v>0.9</v>
      </c>
      <c r="C50" s="74"/>
      <c r="D50" s="74"/>
      <c r="E50" s="74"/>
      <c r="F50" s="75">
        <f>+$C$26</f>
        <v>0.95</v>
      </c>
      <c r="G50" s="74"/>
      <c r="H50" s="74"/>
      <c r="I50" s="75">
        <f>+$C$26</f>
        <v>0.95</v>
      </c>
      <c r="J50" s="74"/>
      <c r="K50" s="74"/>
      <c r="L50" s="75">
        <f>+$C$26</f>
        <v>0.95</v>
      </c>
      <c r="M50" s="74"/>
      <c r="N50" s="74"/>
      <c r="O50" s="75">
        <f>+$C$26</f>
        <v>0.95</v>
      </c>
      <c r="P50" s="75">
        <f>+$C$26</f>
        <v>0.95</v>
      </c>
      <c r="Q50" s="52"/>
    </row>
    <row r="51" spans="1:17" ht="22.5" customHeight="1" thickBot="1" x14ac:dyDescent="0.25">
      <c r="A51" s="52"/>
      <c r="B51" s="478" t="s">
        <v>21</v>
      </c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80"/>
      <c r="Q51" s="52"/>
    </row>
    <row r="52" spans="1:17" x14ac:dyDescent="0.2">
      <c r="A52" s="52"/>
      <c r="B52" s="530"/>
      <c r="C52" s="531"/>
      <c r="D52" s="531"/>
      <c r="E52" s="531"/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2"/>
      <c r="Q52" s="52"/>
    </row>
    <row r="53" spans="1:17" x14ac:dyDescent="0.2">
      <c r="A53" s="52"/>
      <c r="B53" s="533"/>
      <c r="C53" s="534"/>
      <c r="D53" s="534"/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5"/>
      <c r="Q53" s="52"/>
    </row>
    <row r="54" spans="1:17" x14ac:dyDescent="0.2">
      <c r="A54" s="52"/>
      <c r="B54" s="533"/>
      <c r="C54" s="534"/>
      <c r="D54" s="534"/>
      <c r="E54" s="534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5"/>
      <c r="Q54" s="52"/>
    </row>
    <row r="55" spans="1:17" x14ac:dyDescent="0.2">
      <c r="A55" s="52"/>
      <c r="B55" s="533"/>
      <c r="C55" s="534"/>
      <c r="D55" s="534"/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5"/>
      <c r="Q55" s="52"/>
    </row>
    <row r="56" spans="1:17" x14ac:dyDescent="0.2">
      <c r="A56" s="52"/>
      <c r="B56" s="533"/>
      <c r="C56" s="534"/>
      <c r="D56" s="534"/>
      <c r="E56" s="534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5"/>
      <c r="Q56" s="52"/>
    </row>
    <row r="57" spans="1:17" x14ac:dyDescent="0.2">
      <c r="A57" s="52"/>
      <c r="B57" s="533"/>
      <c r="C57" s="534"/>
      <c r="D57" s="534"/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5"/>
      <c r="Q57" s="52"/>
    </row>
    <row r="58" spans="1:17" x14ac:dyDescent="0.2">
      <c r="A58" s="52"/>
      <c r="B58" s="533"/>
      <c r="C58" s="534"/>
      <c r="D58" s="534"/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5"/>
      <c r="Q58" s="52"/>
    </row>
    <row r="59" spans="1:17" x14ac:dyDescent="0.2">
      <c r="A59" s="52"/>
      <c r="B59" s="533"/>
      <c r="C59" s="534"/>
      <c r="D59" s="534"/>
      <c r="E59" s="534"/>
      <c r="F59" s="534"/>
      <c r="G59" s="534"/>
      <c r="H59" s="534"/>
      <c r="I59" s="534"/>
      <c r="J59" s="534"/>
      <c r="K59" s="534"/>
      <c r="L59" s="534"/>
      <c r="M59" s="534"/>
      <c r="N59" s="534"/>
      <c r="O59" s="534"/>
      <c r="P59" s="535"/>
      <c r="Q59" s="52"/>
    </row>
    <row r="60" spans="1:17" x14ac:dyDescent="0.2">
      <c r="A60" s="52"/>
      <c r="B60" s="533"/>
      <c r="C60" s="534"/>
      <c r="D60" s="534"/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  <c r="P60" s="535"/>
      <c r="Q60" s="52"/>
    </row>
    <row r="61" spans="1:17" x14ac:dyDescent="0.2">
      <c r="A61" s="52"/>
      <c r="B61" s="533"/>
      <c r="C61" s="534"/>
      <c r="D61" s="534"/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4"/>
      <c r="P61" s="535"/>
      <c r="Q61" s="52"/>
    </row>
    <row r="62" spans="1:17" x14ac:dyDescent="0.2">
      <c r="A62" s="52"/>
      <c r="B62" s="533"/>
      <c r="C62" s="534"/>
      <c r="D62" s="534"/>
      <c r="E62" s="534"/>
      <c r="F62" s="534"/>
      <c r="G62" s="534"/>
      <c r="H62" s="534"/>
      <c r="I62" s="534"/>
      <c r="J62" s="534"/>
      <c r="K62" s="534"/>
      <c r="L62" s="534"/>
      <c r="M62" s="534"/>
      <c r="N62" s="534"/>
      <c r="O62" s="534"/>
      <c r="P62" s="535"/>
      <c r="Q62" s="52"/>
    </row>
    <row r="63" spans="1:17" x14ac:dyDescent="0.2">
      <c r="A63" s="52"/>
      <c r="B63" s="533"/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5"/>
      <c r="Q63" s="52"/>
    </row>
    <row r="64" spans="1:17" x14ac:dyDescent="0.2">
      <c r="A64" s="52"/>
      <c r="B64" s="533"/>
      <c r="C64" s="534"/>
      <c r="D64" s="534"/>
      <c r="E64" s="534"/>
      <c r="F64" s="534"/>
      <c r="G64" s="534"/>
      <c r="H64" s="534"/>
      <c r="I64" s="534"/>
      <c r="J64" s="534"/>
      <c r="K64" s="534"/>
      <c r="L64" s="534"/>
      <c r="M64" s="534"/>
      <c r="N64" s="534"/>
      <c r="O64" s="534"/>
      <c r="P64" s="535"/>
      <c r="Q64" s="52"/>
    </row>
    <row r="65" spans="1:17" x14ac:dyDescent="0.2">
      <c r="A65" s="52"/>
      <c r="B65" s="533"/>
      <c r="C65" s="534"/>
      <c r="D65" s="534"/>
      <c r="E65" s="534"/>
      <c r="F65" s="534"/>
      <c r="G65" s="534"/>
      <c r="H65" s="534"/>
      <c r="I65" s="534"/>
      <c r="J65" s="534"/>
      <c r="K65" s="534"/>
      <c r="L65" s="534"/>
      <c r="M65" s="534"/>
      <c r="N65" s="534"/>
      <c r="O65" s="534"/>
      <c r="P65" s="535"/>
      <c r="Q65" s="52"/>
    </row>
    <row r="66" spans="1:17" x14ac:dyDescent="0.2">
      <c r="A66" s="52"/>
      <c r="B66" s="533"/>
      <c r="C66" s="534"/>
      <c r="D66" s="534"/>
      <c r="E66" s="534"/>
      <c r="F66" s="534"/>
      <c r="G66" s="534"/>
      <c r="H66" s="534"/>
      <c r="I66" s="534"/>
      <c r="J66" s="534"/>
      <c r="K66" s="534"/>
      <c r="L66" s="534"/>
      <c r="M66" s="534"/>
      <c r="N66" s="534"/>
      <c r="O66" s="534"/>
      <c r="P66" s="535"/>
      <c r="Q66" s="52"/>
    </row>
    <row r="67" spans="1:17" ht="13.5" thickBot="1" x14ac:dyDescent="0.25">
      <c r="A67" s="52"/>
      <c r="B67" s="536"/>
      <c r="C67" s="537"/>
      <c r="D67" s="537"/>
      <c r="E67" s="537"/>
      <c r="F67" s="537"/>
      <c r="G67" s="537"/>
      <c r="H67" s="537"/>
      <c r="I67" s="537"/>
      <c r="J67" s="537"/>
      <c r="K67" s="537"/>
      <c r="L67" s="537"/>
      <c r="M67" s="537"/>
      <c r="N67" s="537"/>
      <c r="O67" s="537"/>
      <c r="P67" s="538"/>
      <c r="Q67" s="52"/>
    </row>
    <row r="68" spans="1:17" s="53" customFormat="1" ht="4.5" customHeight="1" thickBot="1" x14ac:dyDescent="0.25">
      <c r="A68" s="579"/>
      <c r="B68" s="579"/>
      <c r="C68" s="579"/>
      <c r="D68" s="579"/>
      <c r="E68" s="579"/>
      <c r="F68" s="579"/>
      <c r="G68" s="579"/>
      <c r="H68" s="579"/>
      <c r="I68" s="579"/>
      <c r="J68" s="579"/>
      <c r="K68" s="579"/>
      <c r="L68" s="579"/>
      <c r="M68" s="579"/>
      <c r="N68" s="579"/>
      <c r="O68" s="579"/>
      <c r="P68" s="579"/>
      <c r="Q68" s="579"/>
    </row>
    <row r="69" spans="1:17" ht="15" customHeight="1" x14ac:dyDescent="0.2">
      <c r="A69" s="52"/>
      <c r="B69" s="580" t="s">
        <v>5</v>
      </c>
      <c r="C69" s="583" t="s">
        <v>180</v>
      </c>
      <c r="D69" s="584"/>
      <c r="E69" s="584"/>
      <c r="F69" s="584"/>
      <c r="G69" s="584"/>
      <c r="H69" s="584"/>
      <c r="I69" s="584"/>
      <c r="J69" s="584"/>
      <c r="K69" s="584"/>
      <c r="L69" s="584"/>
      <c r="M69" s="584"/>
      <c r="N69" s="584"/>
      <c r="O69" s="584"/>
      <c r="P69" s="585"/>
      <c r="Q69" s="52"/>
    </row>
    <row r="70" spans="1:17" ht="49.5" customHeight="1" x14ac:dyDescent="0.2">
      <c r="A70" s="52"/>
      <c r="B70" s="581"/>
      <c r="C70" s="549" t="s">
        <v>275</v>
      </c>
      <c r="D70" s="550"/>
      <c r="E70" s="550"/>
      <c r="F70" s="550"/>
      <c r="G70" s="550"/>
      <c r="H70" s="550"/>
      <c r="I70" s="550"/>
      <c r="J70" s="550"/>
      <c r="K70" s="550"/>
      <c r="L70" s="550"/>
      <c r="M70" s="550"/>
      <c r="N70" s="550"/>
      <c r="O70" s="550"/>
      <c r="P70" s="551"/>
      <c r="Q70" s="52"/>
    </row>
    <row r="71" spans="1:17" ht="15" customHeight="1" x14ac:dyDescent="0.2">
      <c r="A71" s="52"/>
      <c r="B71" s="581"/>
      <c r="C71" s="586" t="s">
        <v>181</v>
      </c>
      <c r="D71" s="587"/>
      <c r="E71" s="587"/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8"/>
      <c r="Q71" s="52"/>
    </row>
    <row r="72" spans="1:17" ht="60" customHeight="1" x14ac:dyDescent="0.2">
      <c r="A72" s="52"/>
      <c r="B72" s="581"/>
      <c r="C72" s="555" t="s">
        <v>363</v>
      </c>
      <c r="D72" s="556"/>
      <c r="E72" s="556"/>
      <c r="F72" s="556"/>
      <c r="G72" s="556"/>
      <c r="H72" s="556"/>
      <c r="I72" s="556"/>
      <c r="J72" s="556"/>
      <c r="K72" s="556"/>
      <c r="L72" s="556"/>
      <c r="M72" s="556"/>
      <c r="N72" s="556"/>
      <c r="O72" s="556"/>
      <c r="P72" s="557"/>
      <c r="Q72" s="52"/>
    </row>
    <row r="73" spans="1:17" ht="119.25" customHeight="1" x14ac:dyDescent="0.2">
      <c r="A73" s="52"/>
      <c r="B73" s="581"/>
      <c r="C73" s="586" t="s">
        <v>273</v>
      </c>
      <c r="D73" s="587"/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8"/>
      <c r="Q73" s="52"/>
    </row>
    <row r="74" spans="1:17" ht="15.75" customHeight="1" x14ac:dyDescent="0.2">
      <c r="A74" s="52"/>
      <c r="B74" s="581"/>
      <c r="C74" s="586"/>
      <c r="D74" s="587"/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8"/>
      <c r="Q74" s="52"/>
    </row>
    <row r="75" spans="1:17" ht="17.25" customHeight="1" x14ac:dyDescent="0.2">
      <c r="A75" s="52"/>
      <c r="B75" s="581"/>
      <c r="C75" s="586" t="s">
        <v>183</v>
      </c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8"/>
      <c r="Q75" s="52"/>
    </row>
    <row r="76" spans="1:17" ht="60" customHeight="1" thickBot="1" x14ac:dyDescent="0.25">
      <c r="A76" s="52"/>
      <c r="B76" s="582"/>
      <c r="C76" s="574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6"/>
      <c r="Q76" s="52"/>
    </row>
    <row r="77" spans="1:17" ht="30.75" customHeight="1" thickBot="1" x14ac:dyDescent="0.25">
      <c r="A77" s="52"/>
      <c r="B77" s="54" t="s">
        <v>63</v>
      </c>
      <c r="C77" s="544" t="s">
        <v>196</v>
      </c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6"/>
      <c r="Q77" s="52"/>
    </row>
    <row r="78" spans="1:17" ht="27.75" customHeight="1" thickBot="1" x14ac:dyDescent="0.25">
      <c r="A78" s="52"/>
      <c r="B78" s="54" t="s">
        <v>84</v>
      </c>
      <c r="C78" s="577" t="s">
        <v>85</v>
      </c>
      <c r="D78" s="577"/>
      <c r="E78" s="577"/>
      <c r="F78" s="577"/>
      <c r="G78" s="577"/>
      <c r="H78" s="577"/>
      <c r="I78" s="577"/>
      <c r="J78" s="577"/>
      <c r="K78" s="577"/>
      <c r="L78" s="577"/>
      <c r="M78" s="577"/>
      <c r="N78" s="577"/>
      <c r="O78" s="577"/>
      <c r="P78" s="578"/>
      <c r="Q78" s="52"/>
    </row>
    <row r="81" spans="3:9" x14ac:dyDescent="0.2">
      <c r="C81" s="55"/>
    </row>
    <row r="82" spans="3:9" hidden="1" x14ac:dyDescent="0.2">
      <c r="C82" s="49">
        <v>2018</v>
      </c>
    </row>
    <row r="83" spans="3:9" hidden="1" x14ac:dyDescent="0.2">
      <c r="C83" s="49">
        <v>2019</v>
      </c>
    </row>
    <row r="89" spans="3:9" s="50" customFormat="1" x14ac:dyDescent="0.2"/>
    <row r="90" spans="3:9" s="50" customFormat="1" x14ac:dyDescent="0.2"/>
    <row r="91" spans="3:9" s="50" customFormat="1" x14ac:dyDescent="0.2"/>
    <row r="92" spans="3:9" s="50" customFormat="1" x14ac:dyDescent="0.2"/>
    <row r="93" spans="3:9" s="50" customFormat="1" x14ac:dyDescent="0.2"/>
    <row r="94" spans="3:9" s="50" customFormat="1" x14ac:dyDescent="0.2"/>
    <row r="95" spans="3:9" s="50" customFormat="1" x14ac:dyDescent="0.2">
      <c r="D95" s="119"/>
      <c r="E95" s="119"/>
      <c r="F95" s="119"/>
      <c r="G95" s="119"/>
      <c r="H95" s="119"/>
      <c r="I95" s="119"/>
    </row>
    <row r="96" spans="3:9" s="50" customFormat="1" x14ac:dyDescent="0.2">
      <c r="D96" s="119"/>
      <c r="E96" s="119"/>
      <c r="F96" s="119"/>
      <c r="G96" s="119"/>
      <c r="H96" s="119"/>
      <c r="I96" s="119"/>
    </row>
    <row r="97" spans="2:17" s="50" customFormat="1" x14ac:dyDescent="0.2">
      <c r="B97" s="119"/>
      <c r="C97" s="119"/>
      <c r="D97" s="119"/>
      <c r="E97" s="119"/>
      <c r="F97" s="119"/>
      <c r="G97" s="119"/>
      <c r="H97" s="119"/>
      <c r="I97" s="119"/>
    </row>
    <row r="98" spans="2:17" s="50" customFormat="1" x14ac:dyDescent="0.2">
      <c r="B98" s="119"/>
      <c r="C98" s="119"/>
      <c r="D98" s="119"/>
      <c r="E98" s="119"/>
      <c r="F98" s="119"/>
      <c r="G98" s="119"/>
      <c r="H98" s="119"/>
      <c r="I98" s="119"/>
    </row>
    <row r="99" spans="2:17" s="50" customFormat="1" x14ac:dyDescent="0.2">
      <c r="B99" s="119"/>
      <c r="C99" s="119"/>
      <c r="D99" s="119"/>
      <c r="E99" s="119"/>
      <c r="F99" s="119"/>
      <c r="G99" s="119"/>
      <c r="H99" s="119"/>
      <c r="I99" s="119"/>
    </row>
    <row r="100" spans="2:17" s="50" customFormat="1" x14ac:dyDescent="0.2">
      <c r="B100" s="119"/>
      <c r="C100" s="119"/>
      <c r="D100" s="119"/>
      <c r="E100" s="119"/>
      <c r="F100" s="119"/>
      <c r="G100" s="119"/>
      <c r="H100" s="119"/>
      <c r="I100" s="119"/>
      <c r="K100" s="119"/>
      <c r="L100" s="119"/>
      <c r="M100" s="119"/>
      <c r="N100" s="119"/>
      <c r="O100" s="119"/>
      <c r="P100" s="119"/>
    </row>
    <row r="101" spans="2:17" s="50" customFormat="1" x14ac:dyDescent="0.2">
      <c r="B101" s="119"/>
      <c r="C101" s="119"/>
      <c r="D101" s="119"/>
      <c r="E101" s="119"/>
      <c r="F101" s="119"/>
      <c r="G101" s="119"/>
      <c r="H101" s="119"/>
      <c r="I101" s="119"/>
      <c r="K101" s="119"/>
      <c r="L101" s="119"/>
      <c r="M101" s="119"/>
      <c r="N101" s="119"/>
      <c r="O101" s="119"/>
      <c r="P101" s="119"/>
    </row>
    <row r="102" spans="2:17" s="50" customFormat="1" x14ac:dyDescent="0.2">
      <c r="B102" s="119"/>
      <c r="C102" s="119"/>
      <c r="D102" s="119"/>
      <c r="E102" s="119"/>
      <c r="F102" s="119"/>
      <c r="G102" s="119"/>
      <c r="H102" s="119"/>
      <c r="I102" s="119"/>
      <c r="K102" s="119"/>
      <c r="L102" s="119"/>
      <c r="M102" s="119"/>
      <c r="N102" s="119"/>
      <c r="O102" s="119"/>
      <c r="P102" s="119"/>
    </row>
    <row r="103" spans="2:17" s="50" customFormat="1" x14ac:dyDescent="0.2">
      <c r="B103" s="119"/>
      <c r="C103" s="119"/>
      <c r="D103" s="119"/>
      <c r="E103" s="119"/>
      <c r="F103" s="119"/>
      <c r="G103" s="119"/>
      <c r="H103" s="119"/>
      <c r="I103" s="119"/>
      <c r="K103" s="119"/>
      <c r="L103" s="119"/>
      <c r="M103" s="119"/>
      <c r="N103" s="119"/>
      <c r="O103" s="119"/>
      <c r="P103" s="119"/>
      <c r="Q103" s="56" t="s">
        <v>69</v>
      </c>
    </row>
    <row r="104" spans="2:17" s="50" customFormat="1" x14ac:dyDescent="0.2">
      <c r="B104" s="120"/>
      <c r="C104" s="120"/>
      <c r="D104" s="119"/>
      <c r="E104" s="119"/>
      <c r="F104" s="119"/>
      <c r="G104" s="119"/>
      <c r="H104" s="119"/>
      <c r="I104" s="119"/>
      <c r="K104" s="119"/>
      <c r="L104" s="119"/>
      <c r="O104" s="119"/>
      <c r="P104" s="119"/>
      <c r="Q104" s="56" t="s">
        <v>70</v>
      </c>
    </row>
    <row r="105" spans="2:17" s="50" customFormat="1" x14ac:dyDescent="0.2">
      <c r="B105" s="120"/>
      <c r="C105" s="120"/>
      <c r="D105" s="119"/>
      <c r="E105" s="119"/>
      <c r="F105" s="119"/>
      <c r="G105" s="119"/>
      <c r="H105" s="119"/>
      <c r="I105" s="119"/>
      <c r="K105" s="119"/>
      <c r="L105" s="119"/>
      <c r="O105" s="119"/>
      <c r="P105" s="119"/>
      <c r="Q105" s="56" t="s">
        <v>72</v>
      </c>
    </row>
    <row r="106" spans="2:17" s="50" customFormat="1" x14ac:dyDescent="0.2">
      <c r="B106" s="120"/>
      <c r="C106" s="120"/>
      <c r="D106" s="119"/>
      <c r="E106" s="119"/>
      <c r="F106" s="119"/>
      <c r="G106" s="119"/>
      <c r="H106" s="119"/>
      <c r="I106" s="119"/>
      <c r="K106" s="119"/>
      <c r="L106" s="119"/>
      <c r="O106" s="119"/>
      <c r="P106" s="119"/>
      <c r="Q106" s="56" t="s">
        <v>71</v>
      </c>
    </row>
    <row r="107" spans="2:17" s="50" customFormat="1" x14ac:dyDescent="0.2">
      <c r="B107" s="119"/>
      <c r="C107" s="120"/>
      <c r="D107" s="119"/>
      <c r="E107" s="119"/>
      <c r="F107" s="119"/>
      <c r="G107" s="119"/>
      <c r="H107" s="119"/>
      <c r="I107" s="119"/>
      <c r="K107" s="119"/>
      <c r="L107" s="119"/>
      <c r="M107" s="120"/>
      <c r="N107" s="119"/>
      <c r="O107" s="119"/>
      <c r="P107" s="119"/>
      <c r="Q107" s="56" t="s">
        <v>73</v>
      </c>
    </row>
    <row r="108" spans="2:17" s="50" customFormat="1" x14ac:dyDescent="0.2">
      <c r="B108" s="119"/>
      <c r="C108" s="120"/>
      <c r="D108" s="119"/>
      <c r="E108" s="119"/>
      <c r="F108" s="119"/>
      <c r="G108" s="119"/>
      <c r="H108" s="119"/>
      <c r="I108" s="119"/>
      <c r="K108" s="119"/>
      <c r="L108" s="119"/>
      <c r="M108" s="119"/>
      <c r="N108" s="119" t="s">
        <v>67</v>
      </c>
      <c r="O108" s="119"/>
      <c r="P108" s="119"/>
      <c r="Q108" s="56" t="s">
        <v>74</v>
      </c>
    </row>
    <row r="109" spans="2:17" s="50" customFormat="1" x14ac:dyDescent="0.2">
      <c r="B109" s="119"/>
      <c r="C109" s="120"/>
      <c r="D109" s="119"/>
      <c r="E109" s="119"/>
      <c r="F109" s="119"/>
      <c r="G109" s="119"/>
      <c r="H109" s="119"/>
      <c r="I109" s="119"/>
      <c r="K109" s="119"/>
      <c r="L109" s="119"/>
      <c r="M109" s="119"/>
      <c r="N109" s="119"/>
      <c r="O109" s="119"/>
      <c r="P109" s="119"/>
    </row>
    <row r="110" spans="2:17" s="50" customFormat="1" x14ac:dyDescent="0.2">
      <c r="B110" s="119"/>
      <c r="C110" s="120"/>
      <c r="D110" s="119"/>
      <c r="E110" s="119"/>
      <c r="F110" s="119"/>
      <c r="G110" s="119"/>
      <c r="H110" s="119"/>
      <c r="I110" s="119"/>
      <c r="K110" s="119"/>
      <c r="L110" s="119"/>
      <c r="M110" s="119"/>
      <c r="N110" s="119"/>
      <c r="O110" s="119"/>
      <c r="P110" s="119"/>
    </row>
    <row r="111" spans="2:17" s="50" customFormat="1" x14ac:dyDescent="0.2">
      <c r="B111" s="119"/>
      <c r="C111" s="119"/>
      <c r="D111" s="119"/>
      <c r="E111" s="119"/>
      <c r="F111" s="119"/>
      <c r="G111" s="119"/>
      <c r="H111" s="119"/>
      <c r="I111" s="119"/>
      <c r="K111" s="119"/>
      <c r="L111" s="119"/>
      <c r="M111" s="119"/>
      <c r="N111" s="119"/>
      <c r="O111" s="119"/>
      <c r="P111" s="119"/>
    </row>
    <row r="112" spans="2:17" s="50" customFormat="1" x14ac:dyDescent="0.2">
      <c r="B112" s="119"/>
      <c r="C112" s="119"/>
      <c r="D112" s="119"/>
      <c r="E112" s="119"/>
      <c r="F112" s="119"/>
      <c r="G112" s="119"/>
      <c r="H112" s="119"/>
      <c r="I112" s="119"/>
      <c r="K112" s="119"/>
      <c r="L112" s="119"/>
      <c r="M112" s="119"/>
      <c r="N112" s="119"/>
      <c r="O112" s="119"/>
      <c r="P112" s="119"/>
    </row>
    <row r="113" spans="2:17" s="50" customFormat="1" x14ac:dyDescent="0.2">
      <c r="B113" s="119"/>
      <c r="C113" s="119"/>
      <c r="D113" s="119"/>
      <c r="E113" s="119"/>
      <c r="F113" s="119"/>
      <c r="G113" s="119"/>
      <c r="H113" s="119"/>
      <c r="I113" s="119"/>
      <c r="K113" s="119"/>
      <c r="L113" s="119"/>
      <c r="M113" s="119"/>
      <c r="N113" s="119"/>
      <c r="O113" s="119"/>
      <c r="P113" s="119"/>
      <c r="Q113" s="56">
        <v>2015</v>
      </c>
    </row>
    <row r="114" spans="2:17" s="50" customFormat="1" ht="12.75" customHeight="1" x14ac:dyDescent="0.2">
      <c r="B114" s="119"/>
      <c r="C114" s="119"/>
      <c r="D114" s="119"/>
      <c r="E114" s="119"/>
      <c r="F114" s="119"/>
      <c r="G114" s="119"/>
      <c r="H114" s="119"/>
      <c r="I114" s="119"/>
      <c r="Q114" s="56">
        <v>2016</v>
      </c>
    </row>
    <row r="115" spans="2:17" s="50" customFormat="1" x14ac:dyDescent="0.2">
      <c r="B115" s="119"/>
      <c r="C115" s="119"/>
      <c r="D115" s="119"/>
      <c r="E115" s="119"/>
      <c r="F115" s="119"/>
      <c r="G115" s="119"/>
      <c r="H115" s="119"/>
      <c r="I115" s="119"/>
      <c r="Q115" s="56">
        <v>2017</v>
      </c>
    </row>
    <row r="116" spans="2:17" s="50" customFormat="1" x14ac:dyDescent="0.2">
      <c r="C116" s="119"/>
      <c r="H116" s="119"/>
      <c r="I116" s="119"/>
      <c r="Q116" s="56">
        <v>2018</v>
      </c>
    </row>
    <row r="117" spans="2:17" s="50" customFormat="1" x14ac:dyDescent="0.2">
      <c r="C117" s="119"/>
      <c r="H117" s="119"/>
      <c r="I117" s="119"/>
    </row>
    <row r="118" spans="2:17" s="50" customFormat="1" x14ac:dyDescent="0.2">
      <c r="C118" s="119"/>
      <c r="H118" s="119"/>
      <c r="I118" s="119"/>
    </row>
    <row r="119" spans="2:17" s="50" customFormat="1" x14ac:dyDescent="0.2">
      <c r="B119" s="58"/>
      <c r="C119" s="119"/>
      <c r="H119" s="119"/>
      <c r="I119" s="119"/>
    </row>
    <row r="120" spans="2:17" s="50" customFormat="1" x14ac:dyDescent="0.2">
      <c r="B120" s="58"/>
      <c r="C120" s="119"/>
      <c r="H120" s="119"/>
      <c r="I120" s="119"/>
    </row>
    <row r="121" spans="2:17" s="50" customFormat="1" x14ac:dyDescent="0.2">
      <c r="B121" s="58"/>
      <c r="C121" s="119"/>
      <c r="H121" s="119"/>
      <c r="I121" s="119"/>
    </row>
    <row r="122" spans="2:17" s="50" customFormat="1" x14ac:dyDescent="0.2">
      <c r="B122" s="58"/>
      <c r="C122" s="119"/>
      <c r="H122" s="119"/>
      <c r="I122" s="119"/>
    </row>
    <row r="123" spans="2:17" s="50" customFormat="1" x14ac:dyDescent="0.2">
      <c r="B123" s="58"/>
      <c r="C123" s="119"/>
      <c r="H123" s="119"/>
      <c r="I123" s="119"/>
    </row>
    <row r="124" spans="2:17" s="50" customFormat="1" x14ac:dyDescent="0.2">
      <c r="B124" s="58"/>
      <c r="C124" s="119"/>
      <c r="H124" s="119"/>
      <c r="I124" s="119"/>
    </row>
    <row r="125" spans="2:17" s="50" customFormat="1" x14ac:dyDescent="0.2">
      <c r="B125" s="58"/>
      <c r="C125" s="119"/>
      <c r="H125" s="119"/>
      <c r="I125" s="119"/>
    </row>
    <row r="126" spans="2:17" s="50" customFormat="1" x14ac:dyDescent="0.2">
      <c r="B126" s="59"/>
      <c r="C126" s="119"/>
      <c r="H126" s="119"/>
      <c r="I126" s="119"/>
    </row>
    <row r="127" spans="2:17" s="50" customFormat="1" x14ac:dyDescent="0.2">
      <c r="B127" s="59"/>
      <c r="C127" s="119"/>
      <c r="H127" s="119"/>
      <c r="I127" s="119"/>
    </row>
    <row r="128" spans="2:17" s="50" customFormat="1" x14ac:dyDescent="0.2">
      <c r="C128" s="119"/>
      <c r="H128" s="119"/>
      <c r="I128" s="119"/>
    </row>
    <row r="129" spans="2:11" s="50" customFormat="1" x14ac:dyDescent="0.2">
      <c r="B129" s="162" t="s">
        <v>260</v>
      </c>
      <c r="C129" s="119"/>
      <c r="F129" s="119"/>
      <c r="I129" s="119"/>
    </row>
    <row r="130" spans="2:11" s="50" customFormat="1" x14ac:dyDescent="0.2">
      <c r="B130" s="162" t="s">
        <v>261</v>
      </c>
      <c r="C130" s="119"/>
      <c r="F130" s="119"/>
      <c r="I130" s="119"/>
    </row>
    <row r="131" spans="2:11" s="50" customFormat="1" x14ac:dyDescent="0.2">
      <c r="B131" s="162" t="s">
        <v>262</v>
      </c>
      <c r="C131" s="119"/>
      <c r="F131" s="119"/>
      <c r="I131" s="51"/>
      <c r="J131" s="51"/>
      <c r="K131" s="51"/>
    </row>
    <row r="132" spans="2:11" s="50" customFormat="1" x14ac:dyDescent="0.2">
      <c r="B132" s="162" t="s">
        <v>263</v>
      </c>
      <c r="C132" s="119"/>
      <c r="F132" s="119"/>
      <c r="G132" s="119"/>
      <c r="H132" s="51"/>
      <c r="I132" s="51"/>
      <c r="J132" s="51"/>
      <c r="K132" s="51"/>
    </row>
    <row r="133" spans="2:11" s="50" customFormat="1" x14ac:dyDescent="0.2">
      <c r="B133" s="162" t="s">
        <v>264</v>
      </c>
      <c r="C133" s="119"/>
      <c r="F133" s="119"/>
      <c r="G133" s="119"/>
      <c r="H133" s="51"/>
      <c r="I133" s="51"/>
      <c r="J133" s="51"/>
      <c r="K133" s="51"/>
    </row>
    <row r="134" spans="2:11" s="50" customFormat="1" x14ac:dyDescent="0.2">
      <c r="B134" s="162" t="s">
        <v>265</v>
      </c>
      <c r="C134" s="119"/>
      <c r="F134" s="119"/>
      <c r="G134" s="119"/>
      <c r="H134" s="51"/>
      <c r="I134" s="51"/>
      <c r="J134" s="51"/>
      <c r="K134" s="51"/>
    </row>
    <row r="135" spans="2:11" s="50" customFormat="1" x14ac:dyDescent="0.2">
      <c r="B135" s="162" t="s">
        <v>266</v>
      </c>
      <c r="C135" s="119"/>
      <c r="F135" s="119"/>
      <c r="G135" s="119"/>
      <c r="H135" s="51"/>
      <c r="I135" s="51"/>
      <c r="J135" s="51"/>
      <c r="K135" s="51"/>
    </row>
    <row r="136" spans="2:11" s="50" customFormat="1" x14ac:dyDescent="0.2">
      <c r="B136" s="60"/>
      <c r="C136" s="119"/>
      <c r="F136" s="119"/>
      <c r="G136" s="119"/>
      <c r="H136" s="51"/>
      <c r="I136" s="51"/>
      <c r="J136" s="51"/>
      <c r="K136" s="51"/>
    </row>
    <row r="137" spans="2:11" s="50" customFormat="1" x14ac:dyDescent="0.2">
      <c r="B137" s="58"/>
      <c r="C137" s="119"/>
      <c r="F137" s="119"/>
      <c r="G137" s="119"/>
      <c r="H137" s="51"/>
      <c r="I137" s="51"/>
      <c r="J137" s="51"/>
      <c r="K137" s="51"/>
    </row>
    <row r="138" spans="2:11" s="52" customFormat="1" x14ac:dyDescent="0.2">
      <c r="B138" s="58"/>
      <c r="C138" s="119"/>
      <c r="F138" s="119"/>
      <c r="G138" s="119"/>
      <c r="H138" s="51"/>
      <c r="I138" s="51"/>
      <c r="J138" s="51"/>
      <c r="K138" s="51"/>
    </row>
    <row r="139" spans="2:11" s="52" customFormat="1" x14ac:dyDescent="0.2">
      <c r="B139" s="50" t="s">
        <v>29</v>
      </c>
      <c r="C139" s="119"/>
      <c r="F139" s="119"/>
      <c r="G139" s="119"/>
      <c r="H139" s="51"/>
      <c r="I139" s="51"/>
      <c r="J139" s="51"/>
      <c r="K139" s="51"/>
    </row>
    <row r="140" spans="2:11" s="52" customFormat="1" x14ac:dyDescent="0.2">
      <c r="B140" s="57" t="s">
        <v>55</v>
      </c>
      <c r="C140" s="119"/>
      <c r="F140" s="119"/>
      <c r="G140" s="119"/>
      <c r="H140" s="51"/>
      <c r="I140" s="51"/>
      <c r="J140" s="51"/>
      <c r="K140" s="51"/>
    </row>
    <row r="141" spans="2:11" s="52" customFormat="1" x14ac:dyDescent="0.2">
      <c r="B141" s="57" t="s">
        <v>166</v>
      </c>
      <c r="C141" s="119"/>
      <c r="F141" s="119"/>
      <c r="G141" s="119"/>
      <c r="H141" s="51"/>
      <c r="I141" s="51"/>
      <c r="J141" s="51"/>
      <c r="K141" s="51"/>
    </row>
    <row r="142" spans="2:11" s="52" customFormat="1" x14ac:dyDescent="0.2">
      <c r="B142" s="57" t="s">
        <v>39</v>
      </c>
      <c r="C142" s="119"/>
      <c r="F142" s="119"/>
      <c r="G142" s="119"/>
      <c r="H142" s="51"/>
      <c r="I142" s="51"/>
      <c r="J142" s="51"/>
      <c r="K142" s="51"/>
    </row>
    <row r="143" spans="2:11" s="52" customFormat="1" x14ac:dyDescent="0.2">
      <c r="B143" s="57" t="s">
        <v>172</v>
      </c>
      <c r="C143" s="119"/>
      <c r="F143" s="119"/>
      <c r="G143" s="119"/>
      <c r="H143" s="51"/>
      <c r="I143" s="51"/>
      <c r="J143" s="51"/>
      <c r="K143" s="51"/>
    </row>
    <row r="144" spans="2:11" s="52" customFormat="1" x14ac:dyDescent="0.2">
      <c r="B144" s="57" t="s">
        <v>112</v>
      </c>
      <c r="C144" s="119"/>
      <c r="F144" s="119"/>
      <c r="G144" s="119"/>
      <c r="J144" s="51"/>
      <c r="K144" s="51"/>
    </row>
    <row r="145" spans="2:7" s="52" customFormat="1" x14ac:dyDescent="0.2">
      <c r="B145" s="57" t="s">
        <v>174</v>
      </c>
      <c r="C145" s="119"/>
      <c r="F145" s="119"/>
      <c r="G145" s="119"/>
    </row>
    <row r="146" spans="2:7" s="52" customFormat="1" x14ac:dyDescent="0.2">
      <c r="B146" s="57" t="s">
        <v>53</v>
      </c>
      <c r="C146" s="119"/>
      <c r="F146" s="119"/>
      <c r="G146" s="119"/>
    </row>
    <row r="147" spans="2:7" s="52" customFormat="1" x14ac:dyDescent="0.2">
      <c r="B147" s="57" t="s">
        <v>163</v>
      </c>
      <c r="C147" s="119"/>
      <c r="F147" s="119"/>
      <c r="G147" s="119"/>
    </row>
    <row r="148" spans="2:7" s="52" customFormat="1" x14ac:dyDescent="0.2">
      <c r="B148" s="57" t="s">
        <v>167</v>
      </c>
      <c r="C148" s="119"/>
      <c r="F148" s="119"/>
      <c r="G148" s="119"/>
    </row>
    <row r="149" spans="2:7" x14ac:dyDescent="0.2">
      <c r="B149" s="121" t="s">
        <v>187</v>
      </c>
      <c r="C149" s="119"/>
      <c r="F149" s="119"/>
      <c r="G149" s="119"/>
    </row>
    <row r="150" spans="2:7" x14ac:dyDescent="0.2">
      <c r="B150" s="57" t="s">
        <v>165</v>
      </c>
      <c r="C150" s="119"/>
      <c r="F150" s="119"/>
      <c r="G150" s="119"/>
    </row>
    <row r="151" spans="2:7" x14ac:dyDescent="0.2">
      <c r="B151" s="57" t="s">
        <v>170</v>
      </c>
      <c r="C151" s="119"/>
      <c r="F151" s="119"/>
      <c r="G151" s="119"/>
    </row>
    <row r="152" spans="2:7" x14ac:dyDescent="0.2">
      <c r="B152" s="57" t="s">
        <v>173</v>
      </c>
      <c r="C152" s="119"/>
      <c r="F152" s="119"/>
      <c r="G152" s="119"/>
    </row>
    <row r="153" spans="2:7" x14ac:dyDescent="0.2">
      <c r="B153" s="57" t="s">
        <v>171</v>
      </c>
      <c r="C153" s="119"/>
      <c r="F153" s="119"/>
      <c r="G153" s="119"/>
    </row>
    <row r="154" spans="2:7" x14ac:dyDescent="0.2">
      <c r="B154" s="57" t="s">
        <v>168</v>
      </c>
      <c r="C154" s="119"/>
      <c r="F154" s="119"/>
      <c r="G154" s="119"/>
    </row>
    <row r="155" spans="2:7" x14ac:dyDescent="0.2">
      <c r="B155" s="57" t="s">
        <v>161</v>
      </c>
      <c r="C155" s="119"/>
      <c r="F155" s="119"/>
      <c r="G155" s="119"/>
    </row>
    <row r="156" spans="2:7" x14ac:dyDescent="0.2">
      <c r="B156" s="57" t="s">
        <v>169</v>
      </c>
      <c r="C156" s="119"/>
    </row>
    <row r="157" spans="2:7" x14ac:dyDescent="0.2">
      <c r="B157" s="57" t="s">
        <v>162</v>
      </c>
      <c r="C157" s="119"/>
    </row>
    <row r="158" spans="2:7" x14ac:dyDescent="0.2">
      <c r="B158" s="57" t="s">
        <v>164</v>
      </c>
      <c r="C158" s="119"/>
    </row>
    <row r="159" spans="2:7" x14ac:dyDescent="0.2">
      <c r="B159" s="57" t="s">
        <v>46</v>
      </c>
      <c r="C159" s="119"/>
    </row>
    <row r="160" spans="2:7" x14ac:dyDescent="0.2">
      <c r="B160" s="57" t="s">
        <v>54</v>
      </c>
      <c r="C160" s="119"/>
    </row>
    <row r="161" spans="2:3" x14ac:dyDescent="0.2">
      <c r="B161" s="57" t="s">
        <v>45</v>
      </c>
      <c r="C161" s="119"/>
    </row>
    <row r="162" spans="2:3" x14ac:dyDescent="0.2">
      <c r="B162" s="57" t="s">
        <v>47</v>
      </c>
      <c r="C162" s="119"/>
    </row>
    <row r="163" spans="2:3" x14ac:dyDescent="0.2">
      <c r="B163" s="57" t="s">
        <v>113</v>
      </c>
      <c r="C163" s="119"/>
    </row>
    <row r="164" spans="2:3" x14ac:dyDescent="0.2">
      <c r="B164" s="57" t="s">
        <v>111</v>
      </c>
      <c r="C164" s="119"/>
    </row>
    <row r="165" spans="2:3" x14ac:dyDescent="0.2">
      <c r="B165" s="57" t="s">
        <v>40</v>
      </c>
      <c r="C165" s="119"/>
    </row>
    <row r="166" spans="2:3" x14ac:dyDescent="0.2">
      <c r="B166" s="57" t="s">
        <v>110</v>
      </c>
    </row>
    <row r="167" spans="2:3" x14ac:dyDescent="0.2">
      <c r="B167" s="50"/>
    </row>
    <row r="168" spans="2:3" x14ac:dyDescent="0.2">
      <c r="B168" s="50"/>
    </row>
    <row r="169" spans="2:3" x14ac:dyDescent="0.2">
      <c r="B169" s="50"/>
    </row>
    <row r="170" spans="2:3" x14ac:dyDescent="0.2">
      <c r="B170" s="50" t="s">
        <v>188</v>
      </c>
    </row>
    <row r="171" spans="2:3" x14ac:dyDescent="0.2">
      <c r="B171" s="56" t="s">
        <v>66</v>
      </c>
    </row>
    <row r="172" spans="2:3" x14ac:dyDescent="0.2">
      <c r="B172" s="56" t="s">
        <v>85</v>
      </c>
    </row>
    <row r="173" spans="2:3" x14ac:dyDescent="0.2">
      <c r="B173" s="50"/>
    </row>
    <row r="174" spans="2:3" x14ac:dyDescent="0.2">
      <c r="B174" s="58"/>
    </row>
    <row r="175" spans="2:3" x14ac:dyDescent="0.2">
      <c r="B175" s="58"/>
    </row>
    <row r="176" spans="2:3" x14ac:dyDescent="0.2">
      <c r="B176" s="61"/>
    </row>
    <row r="177" spans="2:2" x14ac:dyDescent="0.2">
      <c r="B177" s="61"/>
    </row>
    <row r="178" spans="2:2" x14ac:dyDescent="0.2">
      <c r="B178" s="61"/>
    </row>
    <row r="179" spans="2:2" x14ac:dyDescent="0.2">
      <c r="B179" s="61"/>
    </row>
    <row r="180" spans="2:2" x14ac:dyDescent="0.2">
      <c r="B180" s="61"/>
    </row>
  </sheetData>
  <sheetProtection formatColumns="0" formatRows="0"/>
  <mergeCells count="78">
    <mergeCell ref="B7:P8"/>
    <mergeCell ref="B9:P9"/>
    <mergeCell ref="C10:I10"/>
    <mergeCell ref="J10:M10"/>
    <mergeCell ref="N10:P10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17:P17"/>
    <mergeCell ref="C18:P18"/>
    <mergeCell ref="B19:P19"/>
    <mergeCell ref="B20:P20"/>
    <mergeCell ref="B21:P21"/>
    <mergeCell ref="C22:P22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M41:P41"/>
    <mergeCell ref="B35:P35"/>
    <mergeCell ref="C36:P36"/>
    <mergeCell ref="B38:P38"/>
    <mergeCell ref="C39:G39"/>
    <mergeCell ref="H39:L39"/>
    <mergeCell ref="M39:P39"/>
    <mergeCell ref="C44:G44"/>
    <mergeCell ref="H44:L44"/>
    <mergeCell ref="M44:P44"/>
    <mergeCell ref="B46:P46"/>
    <mergeCell ref="B48:B49"/>
    <mergeCell ref="C40:G40"/>
    <mergeCell ref="H40:L40"/>
    <mergeCell ref="M40:P40"/>
    <mergeCell ref="C41:G41"/>
    <mergeCell ref="H41:L41"/>
    <mergeCell ref="C73:P73"/>
    <mergeCell ref="C74:P74"/>
    <mergeCell ref="C75:P75"/>
    <mergeCell ref="B51:P51"/>
    <mergeCell ref="C42:G42"/>
    <mergeCell ref="H42:L42"/>
    <mergeCell ref="M42:P42"/>
    <mergeCell ref="C43:G43"/>
    <mergeCell ref="H43:L43"/>
    <mergeCell ref="M43:P43"/>
    <mergeCell ref="C76:P76"/>
    <mergeCell ref="C77:P77"/>
    <mergeCell ref="C78:P78"/>
    <mergeCell ref="B52:P67"/>
    <mergeCell ref="A68:Q68"/>
    <mergeCell ref="B69:B76"/>
    <mergeCell ref="C69:P69"/>
    <mergeCell ref="C70:P70"/>
    <mergeCell ref="C71:P71"/>
    <mergeCell ref="C72:P72"/>
  </mergeCells>
  <conditionalFormatting sqref="F49 I49 L49 O49:P49">
    <cfRule type="cellIs" dxfId="256" priority="33" stopIfTrue="1" operator="equal">
      <formula>"0"</formula>
    </cfRule>
    <cfRule type="cellIs" dxfId="255" priority="34" stopIfTrue="1" operator="lessThanOrEqual">
      <formula>$S$5</formula>
    </cfRule>
    <cfRule type="cellIs" dxfId="254" priority="35" stopIfTrue="1" operator="greaterThanOrEqual">
      <formula>$S$2</formula>
    </cfRule>
    <cfRule type="cellIs" dxfId="253" priority="36" stopIfTrue="1" operator="between">
      <formula>$S$4</formula>
      <formula>$S$3</formula>
    </cfRule>
  </conditionalFormatting>
  <dataValidations count="6">
    <dataValidation type="list" allowBlank="1" showInputMessage="1" showErrorMessage="1" sqref="C78:P78">
      <formula1>$B$171:$B$172</formula1>
    </dataValidation>
    <dataValidation type="list" allowBlank="1" showInputMessage="1" showErrorMessage="1" sqref="C12:P12">
      <formula1>$B$140:$B$166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6:P36 C34:P34">
      <formula1>$Q$103:$Q$108</formula1>
    </dataValidation>
    <dataValidation type="list" allowBlank="1" showInputMessage="1" showErrorMessage="1" sqref="C18:P18">
      <formula1>$B$129:$B$135</formula1>
    </dataValidation>
    <dataValidation type="list" allowBlank="1" showInputMessage="1" showErrorMessage="1" sqref="C10:I10">
      <formula1>"2023,2024,2025,2026,2027"</formula1>
    </dataValidation>
  </dataValidations>
  <pageMargins left="0.7" right="0.7" top="0.75" bottom="0.75" header="0.3" footer="0.3"/>
  <pageSetup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X146"/>
  <sheetViews>
    <sheetView zoomScale="80" zoomScaleNormal="80" workbookViewId="0">
      <selection activeCell="A13" sqref="A13"/>
    </sheetView>
  </sheetViews>
  <sheetFormatPr baseColWidth="10" defaultRowHeight="30" customHeight="1" x14ac:dyDescent="0.2"/>
  <cols>
    <col min="1" max="1" width="28.5703125" style="86" customWidth="1"/>
    <col min="2" max="2" width="27" style="79" bestFit="1" customWidth="1"/>
    <col min="3" max="12" width="15.7109375" style="79" customWidth="1"/>
    <col min="13" max="13" width="5.28515625" style="79" customWidth="1"/>
    <col min="14" max="14" width="10.7109375" style="79" customWidth="1"/>
    <col min="15" max="15" width="33.140625" style="79" customWidth="1"/>
    <col min="16" max="18" width="11.42578125" style="111"/>
    <col min="19" max="19" width="11.42578125" style="99" hidden="1" customWidth="1"/>
    <col min="20" max="20" width="11.42578125" style="111"/>
    <col min="21" max="16384" width="11.42578125" style="79"/>
  </cols>
  <sheetData>
    <row r="1" spans="1:24" ht="30" customHeight="1" x14ac:dyDescent="0.25">
      <c r="A1" s="570"/>
      <c r="B1" s="563" t="s">
        <v>56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5"/>
      <c r="N1" s="566" t="s">
        <v>57</v>
      </c>
      <c r="O1" s="567"/>
      <c r="P1" s="110"/>
      <c r="Q1" s="110"/>
      <c r="T1" s="110"/>
      <c r="U1" s="76"/>
      <c r="V1" s="76"/>
      <c r="W1" s="77"/>
      <c r="X1" s="78"/>
    </row>
    <row r="2" spans="1:24" s="53" customFormat="1" ht="30" customHeight="1" x14ac:dyDescent="0.25">
      <c r="A2" s="570"/>
      <c r="B2" s="563" t="s">
        <v>87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5"/>
      <c r="N2" s="436" t="s">
        <v>189</v>
      </c>
      <c r="O2" s="437"/>
      <c r="P2" s="438"/>
      <c r="Q2" s="112"/>
      <c r="R2" s="113"/>
      <c r="S2" s="100">
        <v>0.95</v>
      </c>
      <c r="T2" s="112"/>
      <c r="U2" s="80"/>
      <c r="V2" s="80"/>
      <c r="W2" s="81"/>
      <c r="X2" s="82"/>
    </row>
    <row r="3" spans="1:24" s="53" customFormat="1" ht="30" customHeight="1" x14ac:dyDescent="0.25">
      <c r="A3" s="570"/>
      <c r="B3" s="563" t="s">
        <v>89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5"/>
      <c r="N3" s="566" t="s">
        <v>175</v>
      </c>
      <c r="O3" s="567"/>
      <c r="P3" s="112"/>
      <c r="Q3" s="112"/>
      <c r="R3" s="113"/>
      <c r="S3" s="100">
        <v>0.94999</v>
      </c>
      <c r="T3" s="112"/>
      <c r="U3" s="80"/>
      <c r="V3" s="80"/>
      <c r="W3" s="81"/>
      <c r="X3" s="82"/>
    </row>
    <row r="4" spans="1:24" s="53" customFormat="1" ht="30" customHeight="1" x14ac:dyDescent="0.25">
      <c r="A4" s="570"/>
      <c r="B4" s="563" t="s">
        <v>91</v>
      </c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5"/>
      <c r="N4" s="567" t="s">
        <v>61</v>
      </c>
      <c r="O4" s="567"/>
      <c r="P4" s="114"/>
      <c r="Q4" s="114"/>
      <c r="R4" s="113"/>
      <c r="S4" s="100">
        <v>0.8</v>
      </c>
      <c r="T4" s="114"/>
      <c r="U4" s="83"/>
      <c r="V4" s="83"/>
      <c r="W4" s="81"/>
      <c r="X4" s="82"/>
    </row>
    <row r="5" spans="1:24" s="53" customFormat="1" ht="18" x14ac:dyDescent="0.25">
      <c r="A5" s="103"/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  <c r="N5" s="106"/>
      <c r="O5" s="106"/>
      <c r="P5" s="114"/>
      <c r="Q5" s="114"/>
      <c r="R5" s="113"/>
      <c r="S5" s="100">
        <v>0.79999900000000002</v>
      </c>
      <c r="T5" s="114"/>
      <c r="U5" s="83"/>
      <c r="V5" s="83"/>
      <c r="W5" s="81"/>
      <c r="X5" s="82"/>
    </row>
    <row r="6" spans="1:24" s="53" customFormat="1" ht="13.5" customHeight="1" x14ac:dyDescent="0.25">
      <c r="A6" s="107" t="s">
        <v>0</v>
      </c>
      <c r="B6" s="108"/>
      <c r="C6" s="603" t="str">
        <f>Almacen!C12</f>
        <v>GESTION DE INFRAESTRUCTURA FISICA</v>
      </c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113"/>
      <c r="Q6" s="113"/>
      <c r="R6" s="113"/>
      <c r="S6" s="100"/>
      <c r="T6" s="113"/>
    </row>
    <row r="7" spans="1:24" s="53" customFormat="1" ht="11.25" customHeight="1" x14ac:dyDescent="0.2">
      <c r="A7" s="109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13"/>
      <c r="Q7" s="113"/>
      <c r="R7" s="113"/>
      <c r="S7" s="100"/>
      <c r="T7" s="113"/>
    </row>
    <row r="8" spans="1:24" s="84" customFormat="1" ht="30" customHeight="1" x14ac:dyDescent="0.2">
      <c r="A8" s="560" t="s">
        <v>92</v>
      </c>
      <c r="B8" s="560" t="s">
        <v>20</v>
      </c>
      <c r="C8" s="569" t="str">
        <f>Almacen!C14</f>
        <v>Ingreso de elementos y bienes al sistema de inventarios</v>
      </c>
      <c r="D8" s="569"/>
      <c r="E8" s="569"/>
      <c r="F8" s="569"/>
      <c r="G8" s="569"/>
      <c r="H8" s="569"/>
      <c r="I8" s="569"/>
      <c r="J8" s="569"/>
      <c r="K8" s="569"/>
      <c r="L8" s="569"/>
      <c r="M8" s="560" t="s">
        <v>94</v>
      </c>
      <c r="N8" s="560"/>
      <c r="O8" s="560"/>
      <c r="P8" s="115"/>
      <c r="Q8" s="115"/>
      <c r="R8" s="115"/>
      <c r="S8" s="99"/>
      <c r="T8" s="115"/>
    </row>
    <row r="9" spans="1:24" s="85" customFormat="1" ht="30" customHeight="1" x14ac:dyDescent="0.2">
      <c r="A9" s="560"/>
      <c r="B9" s="560"/>
      <c r="C9" s="140" t="s">
        <v>176</v>
      </c>
      <c r="D9" s="140" t="s">
        <v>93</v>
      </c>
      <c r="E9" s="140" t="s">
        <v>177</v>
      </c>
      <c r="F9" s="140" t="s">
        <v>93</v>
      </c>
      <c r="G9" s="140" t="s">
        <v>178</v>
      </c>
      <c r="H9" s="140" t="s">
        <v>93</v>
      </c>
      <c r="I9" s="140" t="s">
        <v>179</v>
      </c>
      <c r="J9" s="140" t="s">
        <v>93</v>
      </c>
      <c r="K9" s="140" t="s">
        <v>10</v>
      </c>
      <c r="L9" s="140" t="s">
        <v>93</v>
      </c>
      <c r="M9" s="560"/>
      <c r="N9" s="560"/>
      <c r="O9" s="560"/>
      <c r="P9" s="116"/>
      <c r="Q9" s="116"/>
      <c r="R9" s="116"/>
      <c r="S9" s="99"/>
      <c r="T9" s="116"/>
    </row>
    <row r="10" spans="1:24" s="53" customFormat="1" ht="90" customHeight="1" x14ac:dyDescent="0.2">
      <c r="A10" s="571" t="str">
        <f>Almacen!M40</f>
        <v>Coordinador Grupo Administrativo</v>
      </c>
      <c r="B10" s="117" t="str">
        <f>Almacen!B40</f>
        <v xml:space="preserve">Número de elementos y bienes ingresados al aplicativo </v>
      </c>
      <c r="C10" s="125">
        <v>153</v>
      </c>
      <c r="D10" s="610">
        <f>IF(C10=0,"0",((C10)/C11))</f>
        <v>1</v>
      </c>
      <c r="E10" s="125">
        <v>9728</v>
      </c>
      <c r="F10" s="610">
        <f>IF(E10=0,"0",((E10)/E11))</f>
        <v>1</v>
      </c>
      <c r="G10" s="125"/>
      <c r="H10" s="610" t="str">
        <f>IF(G10=0,"0",((G10)/G11))</f>
        <v>0</v>
      </c>
      <c r="I10" s="125"/>
      <c r="J10" s="610" t="str">
        <f>IF(I10=0,"0",((I10)/I11))</f>
        <v>0</v>
      </c>
      <c r="K10" s="118">
        <f>+C10+E10+G10+I10</f>
        <v>9881</v>
      </c>
      <c r="L10" s="573">
        <f>IF(K10=0,"0",K10/K11)</f>
        <v>1</v>
      </c>
      <c r="M10" s="604" t="s">
        <v>274</v>
      </c>
      <c r="N10" s="605"/>
      <c r="O10" s="606"/>
      <c r="P10" s="113"/>
      <c r="Q10" s="113"/>
      <c r="R10" s="113"/>
      <c r="S10" s="99"/>
      <c r="T10" s="113"/>
    </row>
    <row r="11" spans="1:24" s="53" customFormat="1" ht="117.75" customHeight="1" x14ac:dyDescent="0.2">
      <c r="A11" s="571"/>
      <c r="B11" s="117" t="str">
        <f>Almacen!B41</f>
        <v>Total de elementos y bienes adquiridos que deben ingresar a los inventarios de la Entidad</v>
      </c>
      <c r="C11" s="125">
        <v>153</v>
      </c>
      <c r="D11" s="610"/>
      <c r="E11" s="125">
        <v>9728</v>
      </c>
      <c r="F11" s="610"/>
      <c r="G11" s="125"/>
      <c r="H11" s="610"/>
      <c r="I11" s="125"/>
      <c r="J11" s="610"/>
      <c r="K11" s="118">
        <f>+C11+E11+G11+I11</f>
        <v>9881</v>
      </c>
      <c r="L11" s="573"/>
      <c r="M11" s="607"/>
      <c r="N11" s="608"/>
      <c r="O11" s="609"/>
      <c r="P11" s="113"/>
      <c r="Q11" s="113"/>
      <c r="R11" s="113"/>
      <c r="S11" s="99"/>
      <c r="T11" s="113"/>
    </row>
    <row r="12" spans="1:24" ht="30" customHeight="1" x14ac:dyDescent="0.2">
      <c r="B12" s="7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21" spans="13:13" ht="30" customHeight="1" x14ac:dyDescent="0.2">
      <c r="M21" s="79" t="s">
        <v>233</v>
      </c>
    </row>
    <row r="66" spans="19:19" ht="30" customHeight="1" x14ac:dyDescent="0.2">
      <c r="S66" s="101"/>
    </row>
    <row r="136" spans="19:19" ht="30" customHeight="1" x14ac:dyDescent="0.2">
      <c r="S136" s="102"/>
    </row>
    <row r="137" spans="19:19" ht="30" customHeight="1" x14ac:dyDescent="0.2">
      <c r="S137" s="102"/>
    </row>
    <row r="138" spans="19:19" ht="30" customHeight="1" x14ac:dyDescent="0.2">
      <c r="S138" s="102"/>
    </row>
    <row r="139" spans="19:19" ht="30" customHeight="1" x14ac:dyDescent="0.2">
      <c r="S139" s="102"/>
    </row>
    <row r="140" spans="19:19" ht="30" customHeight="1" x14ac:dyDescent="0.2">
      <c r="S140" s="102"/>
    </row>
    <row r="141" spans="19:19" ht="30" customHeight="1" x14ac:dyDescent="0.2">
      <c r="S141" s="102"/>
    </row>
    <row r="142" spans="19:19" ht="30" customHeight="1" x14ac:dyDescent="0.2">
      <c r="S142" s="102"/>
    </row>
    <row r="143" spans="19:19" ht="30" customHeight="1" x14ac:dyDescent="0.2">
      <c r="S143" s="102"/>
    </row>
    <row r="144" spans="19:19" ht="30" customHeight="1" x14ac:dyDescent="0.2">
      <c r="S144" s="102"/>
    </row>
    <row r="145" spans="19:19" ht="30" customHeight="1" x14ac:dyDescent="0.2">
      <c r="S145" s="102"/>
    </row>
    <row r="146" spans="19:19" ht="30" customHeight="1" x14ac:dyDescent="0.2">
      <c r="S146" s="102"/>
    </row>
  </sheetData>
  <sheetProtection formatCells="0"/>
  <mergeCells count="21">
    <mergeCell ref="N2:P2"/>
    <mergeCell ref="F10:F11"/>
    <mergeCell ref="B2:M2"/>
    <mergeCell ref="B8:B9"/>
    <mergeCell ref="N4:O4"/>
    <mergeCell ref="J10:J11"/>
    <mergeCell ref="A10:A11"/>
    <mergeCell ref="L10:L11"/>
    <mergeCell ref="A1:A4"/>
    <mergeCell ref="N1:O1"/>
    <mergeCell ref="B1:M1"/>
    <mergeCell ref="M8:O9"/>
    <mergeCell ref="A8:A9"/>
    <mergeCell ref="C8:L8"/>
    <mergeCell ref="B4:M4"/>
    <mergeCell ref="C6:O6"/>
    <mergeCell ref="M10:O11"/>
    <mergeCell ref="B3:M3"/>
    <mergeCell ref="H10:H11"/>
    <mergeCell ref="N3:O3"/>
    <mergeCell ref="D10:D11"/>
  </mergeCells>
  <conditionalFormatting sqref="D10">
    <cfRule type="cellIs" dxfId="252" priority="8" operator="lessThanOrEqual">
      <formula>0</formula>
    </cfRule>
  </conditionalFormatting>
  <conditionalFormatting sqref="F10">
    <cfRule type="cellIs" dxfId="251" priority="7" operator="lessThanOrEqual">
      <formula>0</formula>
    </cfRule>
  </conditionalFormatting>
  <conditionalFormatting sqref="H10">
    <cfRule type="cellIs" dxfId="250" priority="6" operator="lessThanOrEqual">
      <formula>0</formula>
    </cfRule>
  </conditionalFormatting>
  <conditionalFormatting sqref="J10">
    <cfRule type="cellIs" dxfId="249" priority="5" operator="lessThanOrEqual">
      <formula>0</formula>
    </cfRule>
  </conditionalFormatting>
  <conditionalFormatting sqref="L10">
    <cfRule type="cellIs" dxfId="248" priority="1" stopIfTrue="1" operator="equal">
      <formula>"0"</formula>
    </cfRule>
    <cfRule type="cellIs" dxfId="247" priority="2" stopIfTrue="1" operator="lessThanOrEqual">
      <formula>$S$5</formula>
    </cfRule>
    <cfRule type="cellIs" dxfId="246" priority="3" stopIfTrue="1" operator="greaterThanOrEqual">
      <formula>$S$2</formula>
    </cfRule>
    <cfRule type="cellIs" dxfId="245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180"/>
  <sheetViews>
    <sheetView topLeftCell="A35" zoomScale="85" zoomScaleNormal="85" workbookViewId="0">
      <selection activeCell="C72" sqref="C72:P72"/>
    </sheetView>
  </sheetViews>
  <sheetFormatPr baseColWidth="10" defaultRowHeight="12.75" x14ac:dyDescent="0.2"/>
  <cols>
    <col min="1" max="1" width="1.28515625" style="49" customWidth="1"/>
    <col min="2" max="2" width="30" style="49" customWidth="1"/>
    <col min="3" max="3" width="16.85546875" style="49" customWidth="1"/>
    <col min="4" max="4" width="5" style="49" bestFit="1" customWidth="1"/>
    <col min="5" max="5" width="4.7109375" style="49" bestFit="1" customWidth="1"/>
    <col min="6" max="6" width="7.85546875" style="49" customWidth="1"/>
    <col min="7" max="7" width="5.42578125" style="49" bestFit="1" customWidth="1"/>
    <col min="8" max="8" width="5.140625" style="49" bestFit="1" customWidth="1"/>
    <col min="9" max="9" width="9.5703125" style="49" bestFit="1" customWidth="1"/>
    <col min="10" max="10" width="4.140625" style="49" bestFit="1" customWidth="1"/>
    <col min="11" max="11" width="6.42578125" style="49" bestFit="1" customWidth="1"/>
    <col min="12" max="12" width="9.5703125" style="49" bestFit="1" customWidth="1"/>
    <col min="13" max="13" width="8.42578125" style="49" customWidth="1"/>
    <col min="14" max="14" width="6.42578125" style="49" customWidth="1"/>
    <col min="15" max="15" width="11" style="49" customWidth="1"/>
    <col min="16" max="16" width="12.140625" style="49" customWidth="1"/>
    <col min="17" max="18" width="11.7109375" style="49" customWidth="1"/>
    <col min="19" max="19" width="11.42578125" style="99" hidden="1" customWidth="1"/>
    <col min="20" max="16384" width="11.42578125" style="49"/>
  </cols>
  <sheetData>
    <row r="1" spans="1:19" ht="4.5" customHeight="1" thickBot="1" x14ac:dyDescent="0.25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9" ht="16.5" customHeight="1" x14ac:dyDescent="0.2">
      <c r="B2" s="424"/>
      <c r="C2" s="427" t="s">
        <v>56</v>
      </c>
      <c r="D2" s="428"/>
      <c r="E2" s="428"/>
      <c r="F2" s="428"/>
      <c r="G2" s="428"/>
      <c r="H2" s="428"/>
      <c r="I2" s="428"/>
      <c r="J2" s="428"/>
      <c r="K2" s="428"/>
      <c r="L2" s="428"/>
      <c r="M2" s="429"/>
      <c r="N2" s="430" t="s">
        <v>185</v>
      </c>
      <c r="O2" s="431"/>
      <c r="P2" s="432"/>
      <c r="S2" s="49">
        <v>0.95</v>
      </c>
    </row>
    <row r="3" spans="1:19" ht="15.75" customHeight="1" x14ac:dyDescent="0.2">
      <c r="B3" s="425"/>
      <c r="C3" s="433" t="s">
        <v>58</v>
      </c>
      <c r="D3" s="434"/>
      <c r="E3" s="434"/>
      <c r="F3" s="434"/>
      <c r="G3" s="434"/>
      <c r="H3" s="434"/>
      <c r="I3" s="434"/>
      <c r="J3" s="434"/>
      <c r="K3" s="434"/>
      <c r="L3" s="434"/>
      <c r="M3" s="435"/>
      <c r="N3" s="436" t="s">
        <v>189</v>
      </c>
      <c r="O3" s="437"/>
      <c r="P3" s="438"/>
      <c r="S3" s="49">
        <v>0.94999</v>
      </c>
    </row>
    <row r="4" spans="1:19" ht="15.75" customHeight="1" x14ac:dyDescent="0.2">
      <c r="B4" s="425"/>
      <c r="C4" s="433" t="s">
        <v>59</v>
      </c>
      <c r="D4" s="434"/>
      <c r="E4" s="434"/>
      <c r="F4" s="434"/>
      <c r="G4" s="434"/>
      <c r="H4" s="434"/>
      <c r="I4" s="434"/>
      <c r="J4" s="434"/>
      <c r="K4" s="434"/>
      <c r="L4" s="434"/>
      <c r="M4" s="435"/>
      <c r="N4" s="436" t="s">
        <v>186</v>
      </c>
      <c r="O4" s="437"/>
      <c r="P4" s="438"/>
      <c r="S4" s="49">
        <v>0.65</v>
      </c>
    </row>
    <row r="5" spans="1:19" ht="16.5" customHeight="1" thickBot="1" x14ac:dyDescent="0.25">
      <c r="B5" s="426"/>
      <c r="C5" s="439" t="s">
        <v>60</v>
      </c>
      <c r="D5" s="440"/>
      <c r="E5" s="440"/>
      <c r="F5" s="440"/>
      <c r="G5" s="440"/>
      <c r="H5" s="440"/>
      <c r="I5" s="440"/>
      <c r="J5" s="440"/>
      <c r="K5" s="440"/>
      <c r="L5" s="440"/>
      <c r="M5" s="441"/>
      <c r="N5" s="442" t="s">
        <v>61</v>
      </c>
      <c r="O5" s="443"/>
      <c r="P5" s="444"/>
      <c r="S5" s="49">
        <v>0.64998999999999996</v>
      </c>
    </row>
    <row r="6" spans="1:19" ht="6" customHeight="1" thickBot="1" x14ac:dyDescent="0.25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S6" s="100"/>
    </row>
    <row r="7" spans="1:19" x14ac:dyDescent="0.2">
      <c r="A7" s="52"/>
      <c r="B7" s="445" t="s">
        <v>65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7"/>
      <c r="Q7" s="52"/>
      <c r="S7" s="100"/>
    </row>
    <row r="8" spans="1:19" ht="13.5" thickBot="1" x14ac:dyDescent="0.25">
      <c r="A8" s="52"/>
      <c r="B8" s="448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50"/>
      <c r="Q8" s="52"/>
    </row>
    <row r="9" spans="1:19" ht="6.75" customHeight="1" thickBot="1" x14ac:dyDescent="0.25">
      <c r="A9" s="52"/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52"/>
    </row>
    <row r="10" spans="1:19" ht="26.25" customHeight="1" thickBot="1" x14ac:dyDescent="0.25">
      <c r="A10" s="52"/>
      <c r="B10" s="90" t="s">
        <v>83</v>
      </c>
      <c r="C10" s="457">
        <v>2024</v>
      </c>
      <c r="D10" s="458"/>
      <c r="E10" s="458"/>
      <c r="F10" s="458"/>
      <c r="G10" s="458"/>
      <c r="H10" s="458"/>
      <c r="I10" s="459"/>
      <c r="J10" s="452" t="s">
        <v>1</v>
      </c>
      <c r="K10" s="453"/>
      <c r="L10" s="453"/>
      <c r="M10" s="453"/>
      <c r="N10" s="454" t="s">
        <v>234</v>
      </c>
      <c r="O10" s="455"/>
      <c r="P10" s="456"/>
      <c r="Q10" s="52"/>
    </row>
    <row r="11" spans="1:19" ht="4.5" customHeight="1" thickBot="1" x14ac:dyDescent="0.25">
      <c r="A11" s="52"/>
      <c r="B11" s="460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2"/>
      <c r="Q11" s="52"/>
    </row>
    <row r="12" spans="1:19" ht="13.5" thickBot="1" x14ac:dyDescent="0.25">
      <c r="A12" s="52"/>
      <c r="B12" s="62" t="s">
        <v>0</v>
      </c>
      <c r="C12" s="463" t="s">
        <v>170</v>
      </c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4"/>
      <c r="Q12" s="52"/>
    </row>
    <row r="13" spans="1:19" ht="4.5" customHeight="1" thickBot="1" x14ac:dyDescent="0.25">
      <c r="A13" s="52"/>
      <c r="B13" s="465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7"/>
      <c r="Q13" s="52"/>
    </row>
    <row r="14" spans="1:19" ht="18" customHeight="1" thickBot="1" x14ac:dyDescent="0.25">
      <c r="A14" s="52"/>
      <c r="B14" s="62" t="s">
        <v>6</v>
      </c>
      <c r="C14" s="468" t="s">
        <v>239</v>
      </c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70"/>
      <c r="Q14" s="52"/>
    </row>
    <row r="15" spans="1:19" ht="4.5" customHeight="1" thickBot="1" x14ac:dyDescent="0.25">
      <c r="A15" s="52"/>
      <c r="B15" s="471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472"/>
      <c r="P15" s="473"/>
      <c r="Q15" s="52"/>
    </row>
    <row r="16" spans="1:19" ht="30" customHeight="1" thickBot="1" x14ac:dyDescent="0.25">
      <c r="A16" s="52"/>
      <c r="B16" s="62" t="s">
        <v>25</v>
      </c>
      <c r="C16" s="454" t="s">
        <v>216</v>
      </c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6"/>
      <c r="Q16" s="52"/>
    </row>
    <row r="17" spans="1:17" ht="4.5" customHeight="1" thickBot="1" x14ac:dyDescent="0.25">
      <c r="A17" s="52"/>
      <c r="B17" s="471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3"/>
      <c r="Q17" s="52"/>
    </row>
    <row r="18" spans="1:17" ht="26.25" customHeight="1" thickBot="1" x14ac:dyDescent="0.25">
      <c r="A18" s="52"/>
      <c r="B18" s="62" t="s">
        <v>11</v>
      </c>
      <c r="C18" s="474" t="s">
        <v>266</v>
      </c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6"/>
      <c r="Q18" s="52"/>
    </row>
    <row r="19" spans="1:17" ht="4.5" customHeight="1" thickBot="1" x14ac:dyDescent="0.25">
      <c r="A19" s="52"/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52"/>
    </row>
    <row r="20" spans="1:17" ht="17.25" customHeight="1" thickBot="1" x14ac:dyDescent="0.25">
      <c r="A20" s="52"/>
      <c r="B20" s="478" t="s">
        <v>26</v>
      </c>
      <c r="C20" s="479"/>
      <c r="D20" s="479"/>
      <c r="E20" s="479"/>
      <c r="F20" s="479"/>
      <c r="G20" s="479"/>
      <c r="H20" s="479"/>
      <c r="I20" s="479"/>
      <c r="J20" s="479"/>
      <c r="K20" s="479"/>
      <c r="L20" s="479"/>
      <c r="M20" s="479"/>
      <c r="N20" s="479"/>
      <c r="O20" s="479"/>
      <c r="P20" s="480"/>
      <c r="Q20" s="52"/>
    </row>
    <row r="21" spans="1:17" ht="4.5" customHeight="1" thickBot="1" x14ac:dyDescent="0.25">
      <c r="A21" s="52"/>
      <c r="B21" s="481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3"/>
      <c r="Q21" s="52"/>
    </row>
    <row r="22" spans="1:17" ht="51" customHeight="1" thickBot="1" x14ac:dyDescent="0.25">
      <c r="A22" s="52"/>
      <c r="B22" s="62" t="s">
        <v>3</v>
      </c>
      <c r="C22" s="484" t="s">
        <v>217</v>
      </c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6"/>
      <c r="Q22" s="52"/>
    </row>
    <row r="23" spans="1:17" ht="4.5" customHeight="1" thickBot="1" x14ac:dyDescent="0.25">
      <c r="A23" s="52"/>
      <c r="B23" s="471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3"/>
      <c r="Q23" s="52"/>
    </row>
    <row r="24" spans="1:17" ht="82.5" customHeight="1" thickBot="1" x14ac:dyDescent="0.25">
      <c r="A24" s="52"/>
      <c r="B24" s="62" t="s">
        <v>12</v>
      </c>
      <c r="C24" s="487" t="s">
        <v>218</v>
      </c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9"/>
      <c r="Q24" s="52"/>
    </row>
    <row r="25" spans="1:17" ht="4.5" customHeight="1" thickBot="1" x14ac:dyDescent="0.25">
      <c r="A25" s="52"/>
      <c r="B25" s="490"/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2"/>
      <c r="Q25" s="52"/>
    </row>
    <row r="26" spans="1:17" ht="13.5" customHeight="1" thickBot="1" x14ac:dyDescent="0.25">
      <c r="A26" s="52"/>
      <c r="B26" s="63" t="s">
        <v>2</v>
      </c>
      <c r="C26" s="493">
        <v>0.95</v>
      </c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5"/>
      <c r="Q26" s="52"/>
    </row>
    <row r="27" spans="1:17" ht="4.5" customHeight="1" thickBot="1" x14ac:dyDescent="0.25">
      <c r="A27" s="52"/>
      <c r="B27" s="496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8"/>
      <c r="Q27" s="52"/>
    </row>
    <row r="28" spans="1:17" ht="12.75" customHeight="1" thickBot="1" x14ac:dyDescent="0.25">
      <c r="A28" s="52"/>
      <c r="B28" s="63" t="s">
        <v>13</v>
      </c>
      <c r="C28" s="64" t="s">
        <v>14</v>
      </c>
      <c r="D28" s="499" t="s">
        <v>243</v>
      </c>
      <c r="E28" s="494"/>
      <c r="F28" s="494"/>
      <c r="G28" s="495"/>
      <c r="H28" s="500" t="s">
        <v>15</v>
      </c>
      <c r="I28" s="500"/>
      <c r="J28" s="500"/>
      <c r="K28" s="499" t="s">
        <v>244</v>
      </c>
      <c r="L28" s="494"/>
      <c r="M28" s="495"/>
      <c r="N28" s="501" t="s">
        <v>16</v>
      </c>
      <c r="O28" s="502"/>
      <c r="P28" s="65" t="s">
        <v>245</v>
      </c>
      <c r="Q28" s="52"/>
    </row>
    <row r="29" spans="1:17" ht="4.5" customHeight="1" thickBot="1" x14ac:dyDescent="0.25">
      <c r="A29" s="52"/>
      <c r="B29" s="503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5"/>
      <c r="Q29" s="52"/>
    </row>
    <row r="30" spans="1:17" ht="13.5" thickBot="1" x14ac:dyDescent="0.25">
      <c r="A30" s="52"/>
      <c r="B30" s="88" t="s">
        <v>7</v>
      </c>
      <c r="C30" s="506" t="s">
        <v>184</v>
      </c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8"/>
      <c r="Q30" s="52"/>
    </row>
    <row r="31" spans="1:17" ht="4.5" customHeight="1" thickBot="1" x14ac:dyDescent="0.25">
      <c r="A31" s="52"/>
      <c r="B31" s="471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3"/>
      <c r="Q31" s="52"/>
    </row>
    <row r="32" spans="1:17" ht="13.5" thickBot="1" x14ac:dyDescent="0.25">
      <c r="A32" s="52"/>
      <c r="B32" s="88" t="s">
        <v>4</v>
      </c>
      <c r="C32" s="509" t="s">
        <v>71</v>
      </c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8"/>
      <c r="Q32" s="52"/>
    </row>
    <row r="33" spans="1:17" ht="4.5" customHeight="1" thickBot="1" x14ac:dyDescent="0.25">
      <c r="A33" s="52"/>
      <c r="B33" s="471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3"/>
      <c r="Q33" s="52"/>
    </row>
    <row r="34" spans="1:17" ht="13.5" thickBot="1" x14ac:dyDescent="0.25">
      <c r="A34" s="52"/>
      <c r="B34" s="88" t="s">
        <v>23</v>
      </c>
      <c r="C34" s="509" t="s">
        <v>71</v>
      </c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8"/>
      <c r="Q34" s="52"/>
    </row>
    <row r="35" spans="1:17" ht="4.5" customHeight="1" thickBot="1" x14ac:dyDescent="0.25">
      <c r="A35" s="52"/>
      <c r="B35" s="465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7"/>
      <c r="Q35" s="52"/>
    </row>
    <row r="36" spans="1:17" ht="16.5" customHeight="1" thickBot="1" x14ac:dyDescent="0.25">
      <c r="A36" s="52"/>
      <c r="B36" s="88" t="s">
        <v>64</v>
      </c>
      <c r="C36" s="506" t="s">
        <v>71</v>
      </c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8"/>
      <c r="Q36" s="52"/>
    </row>
    <row r="37" spans="1:17" ht="4.5" customHeight="1" thickBot="1" x14ac:dyDescent="0.25">
      <c r="A37" s="5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52"/>
    </row>
    <row r="38" spans="1:17" ht="13.5" thickBot="1" x14ac:dyDescent="0.25">
      <c r="A38" s="52"/>
      <c r="B38" s="512" t="s">
        <v>17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4"/>
      <c r="P38" s="515"/>
      <c r="Q38" s="52"/>
    </row>
    <row r="39" spans="1:17" ht="13.5" thickBot="1" x14ac:dyDescent="0.25">
      <c r="A39" s="52"/>
      <c r="B39" s="92" t="s">
        <v>22</v>
      </c>
      <c r="C39" s="512" t="s">
        <v>18</v>
      </c>
      <c r="D39" s="513"/>
      <c r="E39" s="513"/>
      <c r="F39" s="513"/>
      <c r="G39" s="515"/>
      <c r="H39" s="512" t="s">
        <v>7</v>
      </c>
      <c r="I39" s="513"/>
      <c r="J39" s="513"/>
      <c r="K39" s="513"/>
      <c r="L39" s="515"/>
      <c r="M39" s="512" t="s">
        <v>19</v>
      </c>
      <c r="N39" s="513"/>
      <c r="O39" s="514"/>
      <c r="P39" s="515"/>
      <c r="Q39" s="52"/>
    </row>
    <row r="40" spans="1:17" ht="54" customHeight="1" x14ac:dyDescent="0.2">
      <c r="A40" s="52"/>
      <c r="B40" s="130" t="s">
        <v>219</v>
      </c>
      <c r="C40" s="589" t="s">
        <v>237</v>
      </c>
      <c r="D40" s="593"/>
      <c r="E40" s="593"/>
      <c r="F40" s="593"/>
      <c r="G40" s="594"/>
      <c r="H40" s="592" t="s">
        <v>238</v>
      </c>
      <c r="I40" s="593"/>
      <c r="J40" s="593"/>
      <c r="K40" s="593"/>
      <c r="L40" s="594"/>
      <c r="M40" s="614" t="s">
        <v>268</v>
      </c>
      <c r="N40" s="615"/>
      <c r="O40" s="615"/>
      <c r="P40" s="616"/>
      <c r="Q40" s="52"/>
    </row>
    <row r="41" spans="1:17" ht="55.5" customHeight="1" x14ac:dyDescent="0.2">
      <c r="A41" s="52"/>
      <c r="B41" s="131" t="s">
        <v>220</v>
      </c>
      <c r="C41" s="596" t="s">
        <v>236</v>
      </c>
      <c r="D41" s="597"/>
      <c r="E41" s="597"/>
      <c r="F41" s="597"/>
      <c r="G41" s="598"/>
      <c r="H41" s="617" t="s">
        <v>221</v>
      </c>
      <c r="I41" s="618"/>
      <c r="J41" s="618"/>
      <c r="K41" s="618"/>
      <c r="L41" s="619"/>
      <c r="M41" s="614" t="s">
        <v>268</v>
      </c>
      <c r="N41" s="615"/>
      <c r="O41" s="615"/>
      <c r="P41" s="616"/>
      <c r="Q41" s="52"/>
    </row>
    <row r="42" spans="1:17" ht="13.5" customHeight="1" x14ac:dyDescent="0.2">
      <c r="A42" s="52"/>
      <c r="B42" s="93"/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3"/>
      <c r="Q42" s="52"/>
    </row>
    <row r="43" spans="1:17" ht="12.75" customHeight="1" x14ac:dyDescent="0.2">
      <c r="A43" s="52"/>
      <c r="B43" s="93"/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/>
      <c r="P43" s="523"/>
      <c r="Q43" s="52"/>
    </row>
    <row r="44" spans="1:17" ht="11.25" customHeight="1" thickBot="1" x14ac:dyDescent="0.25">
      <c r="A44" s="52"/>
      <c r="B44" s="94"/>
      <c r="C44" s="540"/>
      <c r="D44" s="540"/>
      <c r="E44" s="540"/>
      <c r="F44" s="540"/>
      <c r="G44" s="540"/>
      <c r="H44" s="540"/>
      <c r="I44" s="540"/>
      <c r="J44" s="540"/>
      <c r="K44" s="540"/>
      <c r="L44" s="540"/>
      <c r="M44" s="540"/>
      <c r="N44" s="540"/>
      <c r="O44" s="540"/>
      <c r="P44" s="541"/>
      <c r="Q44" s="52"/>
    </row>
    <row r="45" spans="1:17" ht="4.5" customHeight="1" thickBot="1" x14ac:dyDescent="0.25">
      <c r="A45" s="52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52"/>
    </row>
    <row r="46" spans="1:17" ht="13.5" customHeight="1" thickBot="1" x14ac:dyDescent="0.25">
      <c r="A46" s="52"/>
      <c r="B46" s="478" t="s">
        <v>8</v>
      </c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80"/>
      <c r="Q46" s="52"/>
    </row>
    <row r="47" spans="1:17" ht="4.5" customHeight="1" thickBot="1" x14ac:dyDescent="0.25">
      <c r="A47" s="52"/>
      <c r="B47" s="96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7"/>
      <c r="Q47" s="52"/>
    </row>
    <row r="48" spans="1:17" x14ac:dyDescent="0.2">
      <c r="A48" s="52"/>
      <c r="B48" s="542" t="s">
        <v>20</v>
      </c>
      <c r="C48" s="66" t="s">
        <v>9</v>
      </c>
      <c r="D48" s="67" t="s">
        <v>149</v>
      </c>
      <c r="E48" s="67" t="s">
        <v>150</v>
      </c>
      <c r="F48" s="67" t="s">
        <v>151</v>
      </c>
      <c r="G48" s="67" t="s">
        <v>152</v>
      </c>
      <c r="H48" s="67" t="s">
        <v>153</v>
      </c>
      <c r="I48" s="67" t="s">
        <v>154</v>
      </c>
      <c r="J48" s="67" t="s">
        <v>155</v>
      </c>
      <c r="K48" s="67" t="s">
        <v>156</v>
      </c>
      <c r="L48" s="67" t="s">
        <v>157</v>
      </c>
      <c r="M48" s="67" t="s">
        <v>158</v>
      </c>
      <c r="N48" s="67" t="s">
        <v>159</v>
      </c>
      <c r="O48" s="68" t="s">
        <v>160</v>
      </c>
      <c r="P48" s="69" t="s">
        <v>24</v>
      </c>
      <c r="Q48" s="52"/>
    </row>
    <row r="49" spans="1:17" ht="13.5" thickBot="1" x14ac:dyDescent="0.25">
      <c r="A49" s="52"/>
      <c r="B49" s="543"/>
      <c r="C49" s="70" t="s">
        <v>10</v>
      </c>
      <c r="D49" s="71"/>
      <c r="E49" s="71"/>
      <c r="F49" s="72">
        <f>'Registro Mantto'!D10</f>
        <v>1</v>
      </c>
      <c r="G49" s="73"/>
      <c r="H49" s="73"/>
      <c r="I49" s="72">
        <f>'Registro Mantto'!F10</f>
        <v>1</v>
      </c>
      <c r="J49" s="73"/>
      <c r="K49" s="73"/>
      <c r="L49" s="72" t="str">
        <f>'Registro Mantto'!H10</f>
        <v>0</v>
      </c>
      <c r="M49" s="73"/>
      <c r="N49" s="73"/>
      <c r="O49" s="72" t="str">
        <f>'Registro Mantto'!J10</f>
        <v>0</v>
      </c>
      <c r="P49" s="141">
        <f>'Registro Mantto'!L10</f>
        <v>1</v>
      </c>
      <c r="Q49" s="52"/>
    </row>
    <row r="50" spans="1:17" ht="4.5" customHeight="1" thickBot="1" x14ac:dyDescent="0.25">
      <c r="A50" s="52"/>
      <c r="B50" s="98">
        <v>0.9</v>
      </c>
      <c r="C50" s="74"/>
      <c r="D50" s="74"/>
      <c r="E50" s="74"/>
      <c r="F50" s="75">
        <f>+$C$26</f>
        <v>0.95</v>
      </c>
      <c r="G50" s="74"/>
      <c r="H50" s="74"/>
      <c r="I50" s="75">
        <f>+$C$26</f>
        <v>0.95</v>
      </c>
      <c r="J50" s="74"/>
      <c r="K50" s="74"/>
      <c r="L50" s="75">
        <f>+$C$26</f>
        <v>0.95</v>
      </c>
      <c r="M50" s="74"/>
      <c r="N50" s="74"/>
      <c r="O50" s="75">
        <f>+$C$26</f>
        <v>0.95</v>
      </c>
      <c r="P50" s="75">
        <f>+$C$26</f>
        <v>0.95</v>
      </c>
      <c r="Q50" s="52"/>
    </row>
    <row r="51" spans="1:17" ht="22.5" customHeight="1" thickBot="1" x14ac:dyDescent="0.25">
      <c r="A51" s="52"/>
      <c r="B51" s="478" t="s">
        <v>21</v>
      </c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80"/>
      <c r="Q51" s="52"/>
    </row>
    <row r="52" spans="1:17" x14ac:dyDescent="0.2">
      <c r="A52" s="52"/>
      <c r="B52" s="530"/>
      <c r="C52" s="531"/>
      <c r="D52" s="531"/>
      <c r="E52" s="531"/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2"/>
      <c r="Q52" s="52"/>
    </row>
    <row r="53" spans="1:17" x14ac:dyDescent="0.2">
      <c r="A53" s="52"/>
      <c r="B53" s="533"/>
      <c r="C53" s="534"/>
      <c r="D53" s="534"/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5"/>
      <c r="Q53" s="52"/>
    </row>
    <row r="54" spans="1:17" x14ac:dyDescent="0.2">
      <c r="A54" s="52"/>
      <c r="B54" s="533"/>
      <c r="C54" s="534"/>
      <c r="D54" s="534"/>
      <c r="E54" s="534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5"/>
      <c r="Q54" s="52"/>
    </row>
    <row r="55" spans="1:17" x14ac:dyDescent="0.2">
      <c r="A55" s="52"/>
      <c r="B55" s="533"/>
      <c r="C55" s="534"/>
      <c r="D55" s="534"/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5"/>
      <c r="Q55" s="52"/>
    </row>
    <row r="56" spans="1:17" x14ac:dyDescent="0.2">
      <c r="A56" s="52"/>
      <c r="B56" s="533"/>
      <c r="C56" s="534"/>
      <c r="D56" s="534"/>
      <c r="E56" s="534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5"/>
      <c r="Q56" s="52"/>
    </row>
    <row r="57" spans="1:17" x14ac:dyDescent="0.2">
      <c r="A57" s="52"/>
      <c r="B57" s="533"/>
      <c r="C57" s="534"/>
      <c r="D57" s="534"/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5"/>
      <c r="Q57" s="52"/>
    </row>
    <row r="58" spans="1:17" x14ac:dyDescent="0.2">
      <c r="A58" s="52"/>
      <c r="B58" s="533"/>
      <c r="C58" s="534"/>
      <c r="D58" s="534"/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5"/>
      <c r="Q58" s="52"/>
    </row>
    <row r="59" spans="1:17" x14ac:dyDescent="0.2">
      <c r="A59" s="52"/>
      <c r="B59" s="533"/>
      <c r="C59" s="534"/>
      <c r="D59" s="534"/>
      <c r="E59" s="534"/>
      <c r="F59" s="534"/>
      <c r="G59" s="534"/>
      <c r="H59" s="534"/>
      <c r="I59" s="534"/>
      <c r="J59" s="534"/>
      <c r="K59" s="534"/>
      <c r="L59" s="534"/>
      <c r="M59" s="534"/>
      <c r="N59" s="534"/>
      <c r="O59" s="534"/>
      <c r="P59" s="535"/>
      <c r="Q59" s="52"/>
    </row>
    <row r="60" spans="1:17" x14ac:dyDescent="0.2">
      <c r="A60" s="52"/>
      <c r="B60" s="533"/>
      <c r="C60" s="534"/>
      <c r="D60" s="534"/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  <c r="P60" s="535"/>
      <c r="Q60" s="52"/>
    </row>
    <row r="61" spans="1:17" x14ac:dyDescent="0.2">
      <c r="A61" s="52"/>
      <c r="B61" s="533"/>
      <c r="C61" s="534"/>
      <c r="D61" s="534"/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4"/>
      <c r="P61" s="535"/>
      <c r="Q61" s="52"/>
    </row>
    <row r="62" spans="1:17" x14ac:dyDescent="0.2">
      <c r="A62" s="52"/>
      <c r="B62" s="533"/>
      <c r="C62" s="534"/>
      <c r="D62" s="534"/>
      <c r="E62" s="534"/>
      <c r="F62" s="534"/>
      <c r="G62" s="534"/>
      <c r="H62" s="534"/>
      <c r="I62" s="534"/>
      <c r="J62" s="534"/>
      <c r="K62" s="534"/>
      <c r="L62" s="534"/>
      <c r="M62" s="534"/>
      <c r="N62" s="534"/>
      <c r="O62" s="534"/>
      <c r="P62" s="535"/>
      <c r="Q62" s="52"/>
    </row>
    <row r="63" spans="1:17" x14ac:dyDescent="0.2">
      <c r="A63" s="52"/>
      <c r="B63" s="533"/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5"/>
      <c r="Q63" s="52"/>
    </row>
    <row r="64" spans="1:17" x14ac:dyDescent="0.2">
      <c r="A64" s="52"/>
      <c r="B64" s="533"/>
      <c r="C64" s="534"/>
      <c r="D64" s="534"/>
      <c r="E64" s="534"/>
      <c r="F64" s="534"/>
      <c r="G64" s="534"/>
      <c r="H64" s="534"/>
      <c r="I64" s="534"/>
      <c r="J64" s="534"/>
      <c r="K64" s="534"/>
      <c r="L64" s="534"/>
      <c r="M64" s="534"/>
      <c r="N64" s="534"/>
      <c r="O64" s="534"/>
      <c r="P64" s="535"/>
      <c r="Q64" s="52"/>
    </row>
    <row r="65" spans="1:19" x14ac:dyDescent="0.2">
      <c r="A65" s="52"/>
      <c r="B65" s="533"/>
      <c r="C65" s="534"/>
      <c r="D65" s="534"/>
      <c r="E65" s="534"/>
      <c r="F65" s="534"/>
      <c r="G65" s="534"/>
      <c r="H65" s="534"/>
      <c r="I65" s="534"/>
      <c r="J65" s="534"/>
      <c r="K65" s="534"/>
      <c r="L65" s="534"/>
      <c r="M65" s="534"/>
      <c r="N65" s="534"/>
      <c r="O65" s="534"/>
      <c r="P65" s="535"/>
      <c r="Q65" s="52"/>
    </row>
    <row r="66" spans="1:19" x14ac:dyDescent="0.2">
      <c r="A66" s="52"/>
      <c r="B66" s="533"/>
      <c r="C66" s="534"/>
      <c r="D66" s="534"/>
      <c r="E66" s="534"/>
      <c r="F66" s="534"/>
      <c r="G66" s="534"/>
      <c r="H66" s="534"/>
      <c r="I66" s="534"/>
      <c r="J66" s="534"/>
      <c r="K66" s="534"/>
      <c r="L66" s="534"/>
      <c r="M66" s="534"/>
      <c r="N66" s="534"/>
      <c r="O66" s="534"/>
      <c r="P66" s="535"/>
      <c r="Q66" s="52"/>
    </row>
    <row r="67" spans="1:19" ht="13.5" thickBot="1" x14ac:dyDescent="0.25">
      <c r="A67" s="52"/>
      <c r="B67" s="536"/>
      <c r="C67" s="537"/>
      <c r="D67" s="537"/>
      <c r="E67" s="537"/>
      <c r="F67" s="537"/>
      <c r="G67" s="537"/>
      <c r="H67" s="537"/>
      <c r="I67" s="537"/>
      <c r="J67" s="537"/>
      <c r="K67" s="537"/>
      <c r="L67" s="537"/>
      <c r="M67" s="537"/>
      <c r="N67" s="537"/>
      <c r="O67" s="537"/>
      <c r="P67" s="538"/>
      <c r="Q67" s="52"/>
    </row>
    <row r="68" spans="1:19" s="53" customFormat="1" ht="4.5" customHeight="1" thickBot="1" x14ac:dyDescent="0.25">
      <c r="A68" s="579"/>
      <c r="B68" s="579"/>
      <c r="C68" s="579"/>
      <c r="D68" s="579"/>
      <c r="E68" s="579"/>
      <c r="F68" s="579"/>
      <c r="G68" s="579"/>
      <c r="H68" s="579"/>
      <c r="I68" s="579"/>
      <c r="J68" s="579"/>
      <c r="K68" s="579"/>
      <c r="L68" s="579"/>
      <c r="M68" s="579"/>
      <c r="N68" s="579"/>
      <c r="O68" s="579"/>
      <c r="P68" s="579"/>
      <c r="Q68" s="579"/>
      <c r="S68" s="101"/>
    </row>
    <row r="69" spans="1:19" ht="15" customHeight="1" x14ac:dyDescent="0.2">
      <c r="A69" s="52"/>
      <c r="B69" s="580" t="s">
        <v>248</v>
      </c>
      <c r="C69" s="583" t="s">
        <v>180</v>
      </c>
      <c r="D69" s="584"/>
      <c r="E69" s="584"/>
      <c r="F69" s="584"/>
      <c r="G69" s="584"/>
      <c r="H69" s="584"/>
      <c r="I69" s="584"/>
      <c r="J69" s="584"/>
      <c r="K69" s="584"/>
      <c r="L69" s="584"/>
      <c r="M69" s="584"/>
      <c r="N69" s="584"/>
      <c r="O69" s="584"/>
      <c r="P69" s="585"/>
      <c r="Q69" s="52"/>
    </row>
    <row r="70" spans="1:19" ht="99.75" customHeight="1" x14ac:dyDescent="0.2">
      <c r="A70" s="52"/>
      <c r="B70" s="581"/>
      <c r="C70" s="549" t="s">
        <v>359</v>
      </c>
      <c r="D70" s="550"/>
      <c r="E70" s="550"/>
      <c r="F70" s="550"/>
      <c r="G70" s="550"/>
      <c r="H70" s="550"/>
      <c r="I70" s="550"/>
      <c r="J70" s="550"/>
      <c r="K70" s="550"/>
      <c r="L70" s="550"/>
      <c r="M70" s="550"/>
      <c r="N70" s="550"/>
      <c r="O70" s="550"/>
      <c r="P70" s="551"/>
      <c r="Q70" s="52"/>
    </row>
    <row r="71" spans="1:19" ht="15" customHeight="1" x14ac:dyDescent="0.2">
      <c r="A71" s="52"/>
      <c r="B71" s="581"/>
      <c r="C71" s="586" t="s">
        <v>181</v>
      </c>
      <c r="D71" s="587"/>
      <c r="E71" s="587"/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8"/>
      <c r="Q71" s="52"/>
    </row>
    <row r="72" spans="1:19" ht="63" customHeight="1" x14ac:dyDescent="0.2">
      <c r="A72" s="52"/>
      <c r="B72" s="581"/>
      <c r="C72" s="611" t="s">
        <v>360</v>
      </c>
      <c r="D72" s="612"/>
      <c r="E72" s="612"/>
      <c r="F72" s="612"/>
      <c r="G72" s="612"/>
      <c r="H72" s="612"/>
      <c r="I72" s="612"/>
      <c r="J72" s="612"/>
      <c r="K72" s="612"/>
      <c r="L72" s="612"/>
      <c r="M72" s="612"/>
      <c r="N72" s="612"/>
      <c r="O72" s="612"/>
      <c r="P72" s="613"/>
      <c r="Q72" s="52"/>
    </row>
    <row r="73" spans="1:19" ht="18" customHeight="1" x14ac:dyDescent="0.2">
      <c r="A73" s="52"/>
      <c r="B73" s="581"/>
      <c r="C73" s="586" t="s">
        <v>182</v>
      </c>
      <c r="D73" s="587"/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8"/>
      <c r="Q73" s="52"/>
    </row>
    <row r="74" spans="1:19" ht="68.25" customHeight="1" x14ac:dyDescent="0.2">
      <c r="A74" s="52"/>
      <c r="B74" s="581"/>
      <c r="C74" s="555"/>
      <c r="D74" s="556"/>
      <c r="E74" s="556"/>
      <c r="F74" s="556"/>
      <c r="G74" s="556"/>
      <c r="H74" s="556"/>
      <c r="I74" s="556"/>
      <c r="J74" s="556"/>
      <c r="K74" s="556"/>
      <c r="L74" s="556"/>
      <c r="M74" s="556"/>
      <c r="N74" s="556"/>
      <c r="O74" s="556"/>
      <c r="P74" s="557"/>
      <c r="Q74" s="52"/>
    </row>
    <row r="75" spans="1:19" ht="17.25" customHeight="1" x14ac:dyDescent="0.2">
      <c r="A75" s="52"/>
      <c r="B75" s="581"/>
      <c r="C75" s="586" t="s">
        <v>183</v>
      </c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8"/>
      <c r="Q75" s="52"/>
    </row>
    <row r="76" spans="1:19" ht="90" customHeight="1" thickBot="1" x14ac:dyDescent="0.25">
      <c r="A76" s="52"/>
      <c r="B76" s="582"/>
      <c r="C76" s="574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6"/>
      <c r="Q76" s="52"/>
    </row>
    <row r="77" spans="1:19" ht="30.75" customHeight="1" thickBot="1" x14ac:dyDescent="0.25">
      <c r="A77" s="52"/>
      <c r="B77" s="54" t="s">
        <v>63</v>
      </c>
      <c r="C77" s="544" t="s">
        <v>196</v>
      </c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6"/>
      <c r="Q77" s="52"/>
    </row>
    <row r="78" spans="1:19" ht="27.75" customHeight="1" thickBot="1" x14ac:dyDescent="0.25">
      <c r="A78" s="52"/>
      <c r="B78" s="54" t="s">
        <v>84</v>
      </c>
      <c r="C78" s="577" t="s">
        <v>85</v>
      </c>
      <c r="D78" s="577"/>
      <c r="E78" s="577"/>
      <c r="F78" s="577"/>
      <c r="G78" s="577"/>
      <c r="H78" s="577"/>
      <c r="I78" s="577"/>
      <c r="J78" s="577"/>
      <c r="K78" s="577"/>
      <c r="L78" s="577"/>
      <c r="M78" s="577"/>
      <c r="N78" s="577"/>
      <c r="O78" s="577"/>
      <c r="P78" s="578"/>
      <c r="Q78" s="52"/>
    </row>
    <row r="81" spans="3:19" x14ac:dyDescent="0.2">
      <c r="C81" s="55"/>
    </row>
    <row r="82" spans="3:19" hidden="1" x14ac:dyDescent="0.2">
      <c r="C82" s="49">
        <v>2018</v>
      </c>
    </row>
    <row r="83" spans="3:19" hidden="1" x14ac:dyDescent="0.2">
      <c r="C83" s="49">
        <v>2019</v>
      </c>
    </row>
    <row r="89" spans="3:19" s="50" customFormat="1" x14ac:dyDescent="0.2">
      <c r="S89" s="99"/>
    </row>
    <row r="90" spans="3:19" s="50" customFormat="1" x14ac:dyDescent="0.2">
      <c r="S90" s="99"/>
    </row>
    <row r="91" spans="3:19" s="50" customFormat="1" x14ac:dyDescent="0.2">
      <c r="S91" s="99"/>
    </row>
    <row r="92" spans="3:19" s="50" customFormat="1" x14ac:dyDescent="0.2">
      <c r="S92" s="99"/>
    </row>
    <row r="93" spans="3:19" s="50" customFormat="1" x14ac:dyDescent="0.2">
      <c r="S93" s="99"/>
    </row>
    <row r="94" spans="3:19" s="50" customFormat="1" x14ac:dyDescent="0.2">
      <c r="S94" s="99"/>
    </row>
    <row r="95" spans="3:19" s="50" customFormat="1" x14ac:dyDescent="0.2">
      <c r="D95" s="119"/>
      <c r="E95" s="119"/>
      <c r="F95" s="119"/>
      <c r="G95" s="119"/>
      <c r="H95" s="119"/>
      <c r="I95" s="119"/>
      <c r="S95" s="99"/>
    </row>
    <row r="96" spans="3:19" s="50" customFormat="1" x14ac:dyDescent="0.2">
      <c r="D96" s="119"/>
      <c r="E96" s="119"/>
      <c r="F96" s="119"/>
      <c r="G96" s="119"/>
      <c r="H96" s="119"/>
      <c r="I96" s="119"/>
      <c r="S96" s="99"/>
    </row>
    <row r="97" spans="2:19" s="50" customFormat="1" x14ac:dyDescent="0.2">
      <c r="B97" s="119"/>
      <c r="C97" s="119"/>
      <c r="D97" s="119"/>
      <c r="E97" s="119"/>
      <c r="F97" s="119"/>
      <c r="G97" s="119"/>
      <c r="H97" s="119"/>
      <c r="I97" s="119"/>
      <c r="S97" s="99"/>
    </row>
    <row r="98" spans="2:19" s="50" customFormat="1" x14ac:dyDescent="0.2">
      <c r="B98" s="119"/>
      <c r="C98" s="119"/>
      <c r="D98" s="119"/>
      <c r="E98" s="119"/>
      <c r="F98" s="119"/>
      <c r="G98" s="119"/>
      <c r="H98" s="119"/>
      <c r="I98" s="119"/>
      <c r="S98" s="99"/>
    </row>
    <row r="99" spans="2:19" s="50" customFormat="1" x14ac:dyDescent="0.2">
      <c r="B99" s="119"/>
      <c r="C99" s="119"/>
      <c r="D99" s="119"/>
      <c r="E99" s="119"/>
      <c r="F99" s="119"/>
      <c r="G99" s="119"/>
      <c r="H99" s="119"/>
      <c r="I99" s="119"/>
      <c r="S99" s="99"/>
    </row>
    <row r="100" spans="2:19" s="50" customFormat="1" x14ac:dyDescent="0.2">
      <c r="B100" s="119"/>
      <c r="C100" s="119"/>
      <c r="D100" s="119"/>
      <c r="E100" s="119"/>
      <c r="F100" s="119"/>
      <c r="G100" s="119"/>
      <c r="H100" s="119"/>
      <c r="I100" s="119"/>
      <c r="K100" s="119"/>
      <c r="L100" s="119"/>
      <c r="M100" s="119"/>
      <c r="N100" s="119"/>
      <c r="O100" s="119"/>
      <c r="P100" s="119"/>
      <c r="S100" s="99"/>
    </row>
    <row r="101" spans="2:19" s="50" customFormat="1" x14ac:dyDescent="0.2">
      <c r="B101" s="119"/>
      <c r="C101" s="119"/>
      <c r="D101" s="119"/>
      <c r="E101" s="119"/>
      <c r="F101" s="119"/>
      <c r="G101" s="119"/>
      <c r="H101" s="119"/>
      <c r="I101" s="119"/>
      <c r="K101" s="119"/>
      <c r="L101" s="119"/>
      <c r="M101" s="119"/>
      <c r="N101" s="119"/>
      <c r="O101" s="119"/>
      <c r="P101" s="119"/>
      <c r="S101" s="99"/>
    </row>
    <row r="102" spans="2:19" s="50" customFormat="1" x14ac:dyDescent="0.2">
      <c r="B102" s="119"/>
      <c r="C102" s="119"/>
      <c r="D102" s="119"/>
      <c r="E102" s="119"/>
      <c r="F102" s="119"/>
      <c r="G102" s="119"/>
      <c r="H102" s="119"/>
      <c r="I102" s="119"/>
      <c r="K102" s="119"/>
      <c r="L102" s="119"/>
      <c r="M102" s="119"/>
      <c r="N102" s="119"/>
      <c r="O102" s="119"/>
      <c r="P102" s="119"/>
      <c r="S102" s="99"/>
    </row>
    <row r="103" spans="2:19" s="50" customFormat="1" x14ac:dyDescent="0.2">
      <c r="B103" s="119"/>
      <c r="C103" s="119"/>
      <c r="D103" s="119"/>
      <c r="E103" s="119"/>
      <c r="F103" s="119"/>
      <c r="G103" s="119"/>
      <c r="H103" s="119"/>
      <c r="I103" s="119"/>
      <c r="K103" s="119"/>
      <c r="L103" s="119"/>
      <c r="M103" s="119"/>
      <c r="N103" s="119"/>
      <c r="O103" s="119"/>
      <c r="P103" s="119"/>
      <c r="Q103" s="56" t="s">
        <v>69</v>
      </c>
      <c r="S103" s="99"/>
    </row>
    <row r="104" spans="2:19" s="50" customFormat="1" x14ac:dyDescent="0.2">
      <c r="B104" s="120"/>
      <c r="C104" s="120"/>
      <c r="D104" s="119"/>
      <c r="E104" s="119"/>
      <c r="F104" s="119"/>
      <c r="G104" s="119"/>
      <c r="H104" s="119"/>
      <c r="I104" s="119"/>
      <c r="K104" s="119"/>
      <c r="L104" s="119"/>
      <c r="O104" s="119"/>
      <c r="P104" s="119"/>
      <c r="Q104" s="56" t="s">
        <v>70</v>
      </c>
      <c r="S104" s="99"/>
    </row>
    <row r="105" spans="2:19" s="50" customFormat="1" x14ac:dyDescent="0.2">
      <c r="B105" s="120"/>
      <c r="C105" s="120"/>
      <c r="D105" s="119"/>
      <c r="E105" s="119"/>
      <c r="F105" s="119"/>
      <c r="G105" s="119"/>
      <c r="H105" s="119"/>
      <c r="I105" s="119"/>
      <c r="K105" s="119"/>
      <c r="L105" s="119"/>
      <c r="O105" s="119"/>
      <c r="P105" s="119"/>
      <c r="Q105" s="56" t="s">
        <v>72</v>
      </c>
      <c r="S105" s="99"/>
    </row>
    <row r="106" spans="2:19" s="50" customFormat="1" x14ac:dyDescent="0.2">
      <c r="B106" s="120"/>
      <c r="C106" s="120"/>
      <c r="D106" s="119"/>
      <c r="E106" s="119"/>
      <c r="F106" s="119"/>
      <c r="G106" s="119"/>
      <c r="H106" s="119"/>
      <c r="I106" s="119"/>
      <c r="K106" s="119"/>
      <c r="L106" s="119"/>
      <c r="O106" s="119"/>
      <c r="P106" s="119"/>
      <c r="Q106" s="56" t="s">
        <v>71</v>
      </c>
      <c r="S106" s="99"/>
    </row>
    <row r="107" spans="2:19" s="50" customFormat="1" x14ac:dyDescent="0.2">
      <c r="B107" s="119"/>
      <c r="C107" s="120"/>
      <c r="D107" s="119"/>
      <c r="E107" s="119"/>
      <c r="F107" s="119"/>
      <c r="G107" s="119"/>
      <c r="H107" s="119"/>
      <c r="I107" s="119"/>
      <c r="K107" s="119"/>
      <c r="L107" s="119"/>
      <c r="M107" s="120"/>
      <c r="N107" s="119"/>
      <c r="O107" s="119"/>
      <c r="P107" s="119"/>
      <c r="Q107" s="56" t="s">
        <v>73</v>
      </c>
      <c r="S107" s="99"/>
    </row>
    <row r="108" spans="2:19" s="50" customFormat="1" x14ac:dyDescent="0.2">
      <c r="B108" s="119"/>
      <c r="C108" s="120"/>
      <c r="D108" s="119"/>
      <c r="E108" s="119"/>
      <c r="F108" s="119"/>
      <c r="G108" s="119"/>
      <c r="H108" s="119"/>
      <c r="I108" s="119"/>
      <c r="K108" s="119"/>
      <c r="L108" s="119"/>
      <c r="M108" s="119"/>
      <c r="N108" s="119" t="s">
        <v>67</v>
      </c>
      <c r="O108" s="119"/>
      <c r="P108" s="119"/>
      <c r="Q108" s="56" t="s">
        <v>74</v>
      </c>
      <c r="S108" s="99"/>
    </row>
    <row r="109" spans="2:19" s="50" customFormat="1" x14ac:dyDescent="0.2">
      <c r="B109" s="119"/>
      <c r="C109" s="120"/>
      <c r="D109" s="119"/>
      <c r="E109" s="119"/>
      <c r="F109" s="119"/>
      <c r="G109" s="119"/>
      <c r="H109" s="119"/>
      <c r="I109" s="119"/>
      <c r="K109" s="119"/>
      <c r="L109" s="119"/>
      <c r="M109" s="119"/>
      <c r="N109" s="119"/>
      <c r="O109" s="119"/>
      <c r="P109" s="119"/>
      <c r="S109" s="99"/>
    </row>
    <row r="110" spans="2:19" s="50" customFormat="1" x14ac:dyDescent="0.2">
      <c r="B110" s="119"/>
      <c r="C110" s="120"/>
      <c r="D110" s="119"/>
      <c r="E110" s="119"/>
      <c r="F110" s="119"/>
      <c r="G110" s="119"/>
      <c r="H110" s="119"/>
      <c r="I110" s="119"/>
      <c r="K110" s="119"/>
      <c r="L110" s="119"/>
      <c r="M110" s="119"/>
      <c r="N110" s="119"/>
      <c r="O110" s="119"/>
      <c r="P110" s="119"/>
      <c r="S110" s="99"/>
    </row>
    <row r="111" spans="2:19" s="50" customFormat="1" x14ac:dyDescent="0.2">
      <c r="B111" s="119"/>
      <c r="C111" s="119"/>
      <c r="D111" s="119"/>
      <c r="E111" s="119"/>
      <c r="F111" s="119"/>
      <c r="G111" s="119"/>
      <c r="H111" s="119"/>
      <c r="I111" s="119"/>
      <c r="K111" s="119"/>
      <c r="L111" s="119"/>
      <c r="M111" s="119"/>
      <c r="N111" s="119"/>
      <c r="O111" s="119"/>
      <c r="P111" s="119"/>
      <c r="S111" s="99"/>
    </row>
    <row r="112" spans="2:19" s="50" customFormat="1" x14ac:dyDescent="0.2">
      <c r="B112" s="119"/>
      <c r="C112" s="119"/>
      <c r="D112" s="119"/>
      <c r="E112" s="119"/>
      <c r="F112" s="119"/>
      <c r="G112" s="119"/>
      <c r="H112" s="119"/>
      <c r="I112" s="119"/>
      <c r="K112" s="119"/>
      <c r="L112" s="119"/>
      <c r="M112" s="119"/>
      <c r="N112" s="119"/>
      <c r="O112" s="119"/>
      <c r="P112" s="119"/>
      <c r="S112" s="99"/>
    </row>
    <row r="113" spans="2:19" s="50" customFormat="1" x14ac:dyDescent="0.2">
      <c r="B113" s="119"/>
      <c r="C113" s="119"/>
      <c r="D113" s="119"/>
      <c r="E113" s="119"/>
      <c r="F113" s="119"/>
      <c r="G113" s="119"/>
      <c r="H113" s="119"/>
      <c r="I113" s="119"/>
      <c r="K113" s="119"/>
      <c r="L113" s="119"/>
      <c r="M113" s="119"/>
      <c r="N113" s="119"/>
      <c r="O113" s="119"/>
      <c r="P113" s="119"/>
      <c r="Q113" s="56">
        <v>2015</v>
      </c>
      <c r="S113" s="99"/>
    </row>
    <row r="114" spans="2:19" s="50" customFormat="1" ht="12.75" customHeight="1" x14ac:dyDescent="0.2">
      <c r="B114" s="119"/>
      <c r="C114" s="119"/>
      <c r="D114" s="119"/>
      <c r="E114" s="119"/>
      <c r="F114" s="119"/>
      <c r="G114" s="119"/>
      <c r="H114" s="119"/>
      <c r="I114" s="119"/>
      <c r="Q114" s="56">
        <v>2016</v>
      </c>
      <c r="S114" s="99"/>
    </row>
    <row r="115" spans="2:19" s="50" customFormat="1" x14ac:dyDescent="0.2">
      <c r="B115" s="119"/>
      <c r="C115" s="119"/>
      <c r="D115" s="119"/>
      <c r="E115" s="119"/>
      <c r="F115" s="119"/>
      <c r="G115" s="119"/>
      <c r="H115" s="119"/>
      <c r="I115" s="119"/>
      <c r="Q115" s="56">
        <v>2017</v>
      </c>
      <c r="S115" s="99"/>
    </row>
    <row r="116" spans="2:19" s="50" customFormat="1" x14ac:dyDescent="0.2">
      <c r="C116" s="119"/>
      <c r="H116" s="119"/>
      <c r="I116" s="119"/>
      <c r="Q116" s="56">
        <v>2018</v>
      </c>
      <c r="S116" s="99"/>
    </row>
    <row r="117" spans="2:19" s="50" customFormat="1" x14ac:dyDescent="0.2">
      <c r="C117" s="119"/>
      <c r="H117" s="119"/>
      <c r="I117" s="119"/>
      <c r="S117" s="99"/>
    </row>
    <row r="118" spans="2:19" s="50" customFormat="1" x14ac:dyDescent="0.2">
      <c r="C118" s="119"/>
      <c r="H118" s="119"/>
      <c r="I118" s="119"/>
      <c r="S118" s="99"/>
    </row>
    <row r="119" spans="2:19" s="50" customFormat="1" x14ac:dyDescent="0.2">
      <c r="B119" s="58"/>
      <c r="C119" s="119"/>
      <c r="H119" s="119"/>
      <c r="I119" s="119"/>
      <c r="S119" s="99"/>
    </row>
    <row r="120" spans="2:19" s="50" customFormat="1" x14ac:dyDescent="0.2">
      <c r="B120" s="58"/>
      <c r="C120" s="119"/>
      <c r="H120" s="119"/>
      <c r="I120" s="119"/>
      <c r="S120" s="99"/>
    </row>
    <row r="121" spans="2:19" s="50" customFormat="1" x14ac:dyDescent="0.2">
      <c r="B121" s="58"/>
      <c r="C121" s="119"/>
      <c r="H121" s="119"/>
      <c r="I121" s="119"/>
      <c r="S121" s="99"/>
    </row>
    <row r="122" spans="2:19" s="50" customFormat="1" x14ac:dyDescent="0.2">
      <c r="B122" s="58"/>
      <c r="C122" s="119"/>
      <c r="H122" s="119"/>
      <c r="I122" s="119"/>
      <c r="S122" s="99"/>
    </row>
    <row r="123" spans="2:19" s="50" customFormat="1" x14ac:dyDescent="0.2">
      <c r="B123" s="58"/>
      <c r="C123" s="119"/>
      <c r="H123" s="119"/>
      <c r="I123" s="119"/>
      <c r="S123" s="99"/>
    </row>
    <row r="124" spans="2:19" s="50" customFormat="1" x14ac:dyDescent="0.2">
      <c r="B124" s="58"/>
      <c r="C124" s="119"/>
      <c r="H124" s="119"/>
      <c r="I124" s="119"/>
      <c r="S124" s="99"/>
    </row>
    <row r="125" spans="2:19" s="50" customFormat="1" x14ac:dyDescent="0.2">
      <c r="B125" s="58"/>
      <c r="C125" s="119"/>
      <c r="H125" s="119"/>
      <c r="I125" s="119"/>
      <c r="S125" s="99"/>
    </row>
    <row r="126" spans="2:19" s="50" customFormat="1" x14ac:dyDescent="0.2">
      <c r="B126" s="59"/>
      <c r="C126" s="119"/>
      <c r="H126" s="119"/>
      <c r="I126" s="119"/>
      <c r="S126" s="99"/>
    </row>
    <row r="127" spans="2:19" s="50" customFormat="1" x14ac:dyDescent="0.2">
      <c r="B127" s="59"/>
      <c r="C127" s="119"/>
      <c r="H127" s="119"/>
      <c r="I127" s="119"/>
      <c r="S127" s="99"/>
    </row>
    <row r="128" spans="2:19" s="50" customFormat="1" x14ac:dyDescent="0.2">
      <c r="C128" s="119"/>
      <c r="H128" s="119"/>
      <c r="I128" s="119"/>
      <c r="S128" s="99"/>
    </row>
    <row r="129" spans="2:19" s="50" customFormat="1" x14ac:dyDescent="0.2">
      <c r="B129" s="162" t="s">
        <v>260</v>
      </c>
      <c r="C129" s="119"/>
      <c r="F129" s="119"/>
      <c r="I129" s="119"/>
      <c r="S129" s="99"/>
    </row>
    <row r="130" spans="2:19" s="50" customFormat="1" x14ac:dyDescent="0.2">
      <c r="B130" s="162" t="s">
        <v>261</v>
      </c>
      <c r="C130" s="119"/>
      <c r="F130" s="119"/>
      <c r="I130" s="119"/>
      <c r="S130" s="99"/>
    </row>
    <row r="131" spans="2:19" s="50" customFormat="1" x14ac:dyDescent="0.2">
      <c r="B131" s="162" t="s">
        <v>262</v>
      </c>
      <c r="C131" s="119"/>
      <c r="F131" s="119"/>
      <c r="I131" s="51"/>
      <c r="J131" s="51"/>
      <c r="K131" s="51"/>
      <c r="S131" s="99"/>
    </row>
    <row r="132" spans="2:19" s="50" customFormat="1" x14ac:dyDescent="0.2">
      <c r="B132" s="162" t="s">
        <v>263</v>
      </c>
      <c r="C132" s="119"/>
      <c r="F132" s="119"/>
      <c r="G132" s="119"/>
      <c r="H132" s="51"/>
      <c r="I132" s="51"/>
      <c r="J132" s="51"/>
      <c r="K132" s="51"/>
      <c r="S132" s="99"/>
    </row>
    <row r="133" spans="2:19" s="50" customFormat="1" x14ac:dyDescent="0.2">
      <c r="B133" s="162" t="s">
        <v>264</v>
      </c>
      <c r="C133" s="119"/>
      <c r="F133" s="119"/>
      <c r="G133" s="119"/>
      <c r="H133" s="51"/>
      <c r="I133" s="51"/>
      <c r="J133" s="51"/>
      <c r="K133" s="51"/>
      <c r="S133" s="99"/>
    </row>
    <row r="134" spans="2:19" s="50" customFormat="1" x14ac:dyDescent="0.2">
      <c r="B134" s="162" t="s">
        <v>265</v>
      </c>
      <c r="C134" s="119"/>
      <c r="F134" s="119"/>
      <c r="G134" s="119"/>
      <c r="H134" s="51"/>
      <c r="I134" s="51"/>
      <c r="J134" s="51"/>
      <c r="K134" s="51"/>
      <c r="S134" s="99"/>
    </row>
    <row r="135" spans="2:19" s="50" customFormat="1" x14ac:dyDescent="0.2">
      <c r="B135" s="162" t="s">
        <v>266</v>
      </c>
      <c r="C135" s="119"/>
      <c r="F135" s="119"/>
      <c r="G135" s="119"/>
      <c r="H135" s="51"/>
      <c r="I135" s="51"/>
      <c r="J135" s="51"/>
      <c r="K135" s="51"/>
      <c r="S135" s="99"/>
    </row>
    <row r="136" spans="2:19" s="50" customFormat="1" x14ac:dyDescent="0.2">
      <c r="B136" s="60"/>
      <c r="C136" s="119"/>
      <c r="F136" s="119"/>
      <c r="G136" s="119"/>
      <c r="H136" s="51"/>
      <c r="I136" s="51"/>
      <c r="J136" s="51"/>
      <c r="K136" s="51"/>
      <c r="S136" s="99"/>
    </row>
    <row r="137" spans="2:19" s="50" customFormat="1" x14ac:dyDescent="0.2">
      <c r="B137" s="58"/>
      <c r="C137" s="119"/>
      <c r="F137" s="119"/>
      <c r="G137" s="119"/>
      <c r="H137" s="51"/>
      <c r="I137" s="51"/>
      <c r="J137" s="51"/>
      <c r="K137" s="51"/>
      <c r="S137" s="99"/>
    </row>
    <row r="138" spans="2:19" s="52" customFormat="1" x14ac:dyDescent="0.2">
      <c r="B138" s="58"/>
      <c r="C138" s="119"/>
      <c r="F138" s="119"/>
      <c r="G138" s="119"/>
      <c r="H138" s="51"/>
      <c r="I138" s="51"/>
      <c r="J138" s="51"/>
      <c r="K138" s="51"/>
      <c r="S138" s="102"/>
    </row>
    <row r="139" spans="2:19" s="52" customFormat="1" x14ac:dyDescent="0.2">
      <c r="B139" s="50" t="s">
        <v>29</v>
      </c>
      <c r="C139" s="119"/>
      <c r="F139" s="119"/>
      <c r="G139" s="119"/>
      <c r="H139" s="51"/>
      <c r="I139" s="51"/>
      <c r="J139" s="51"/>
      <c r="K139" s="51"/>
      <c r="S139" s="102"/>
    </row>
    <row r="140" spans="2:19" s="52" customFormat="1" x14ac:dyDescent="0.2">
      <c r="B140" s="57" t="s">
        <v>55</v>
      </c>
      <c r="C140" s="119"/>
      <c r="F140" s="119"/>
      <c r="G140" s="119"/>
      <c r="H140" s="51"/>
      <c r="I140" s="51"/>
      <c r="J140" s="51"/>
      <c r="K140" s="51"/>
      <c r="S140" s="102"/>
    </row>
    <row r="141" spans="2:19" s="52" customFormat="1" x14ac:dyDescent="0.2">
      <c r="B141" s="57" t="s">
        <v>166</v>
      </c>
      <c r="C141" s="119"/>
      <c r="F141" s="119"/>
      <c r="G141" s="119"/>
      <c r="H141" s="51"/>
      <c r="I141" s="51"/>
      <c r="J141" s="51"/>
      <c r="K141" s="51"/>
      <c r="S141" s="102"/>
    </row>
    <row r="142" spans="2:19" s="52" customFormat="1" x14ac:dyDescent="0.2">
      <c r="B142" s="57" t="s">
        <v>39</v>
      </c>
      <c r="C142" s="119"/>
      <c r="F142" s="119"/>
      <c r="G142" s="119"/>
      <c r="H142" s="51"/>
      <c r="I142" s="51"/>
      <c r="J142" s="51"/>
      <c r="K142" s="51"/>
      <c r="S142" s="102"/>
    </row>
    <row r="143" spans="2:19" s="52" customFormat="1" x14ac:dyDescent="0.2">
      <c r="B143" s="57" t="s">
        <v>172</v>
      </c>
      <c r="C143" s="119"/>
      <c r="F143" s="119"/>
      <c r="G143" s="119"/>
      <c r="H143" s="51"/>
      <c r="I143" s="51"/>
      <c r="J143" s="51"/>
      <c r="K143" s="51"/>
      <c r="S143" s="102"/>
    </row>
    <row r="144" spans="2:19" s="52" customFormat="1" x14ac:dyDescent="0.2">
      <c r="B144" s="57" t="s">
        <v>112</v>
      </c>
      <c r="C144" s="119"/>
      <c r="F144" s="119"/>
      <c r="G144" s="119"/>
      <c r="J144" s="51"/>
      <c r="K144" s="51"/>
      <c r="S144" s="102"/>
    </row>
    <row r="145" spans="2:19" s="52" customFormat="1" x14ac:dyDescent="0.2">
      <c r="B145" s="57" t="s">
        <v>174</v>
      </c>
      <c r="C145" s="119"/>
      <c r="F145" s="119"/>
      <c r="G145" s="119"/>
      <c r="S145" s="102"/>
    </row>
    <row r="146" spans="2:19" s="52" customFormat="1" x14ac:dyDescent="0.2">
      <c r="B146" s="57" t="s">
        <v>53</v>
      </c>
      <c r="C146" s="119"/>
      <c r="F146" s="119"/>
      <c r="G146" s="119"/>
      <c r="S146" s="102"/>
    </row>
    <row r="147" spans="2:19" s="52" customFormat="1" x14ac:dyDescent="0.2">
      <c r="B147" s="57" t="s">
        <v>163</v>
      </c>
      <c r="C147" s="119"/>
      <c r="F147" s="119"/>
      <c r="G147" s="119"/>
      <c r="S147" s="102"/>
    </row>
    <row r="148" spans="2:19" s="52" customFormat="1" x14ac:dyDescent="0.2">
      <c r="B148" s="57" t="s">
        <v>167</v>
      </c>
      <c r="C148" s="119"/>
      <c r="F148" s="119"/>
      <c r="G148" s="119"/>
      <c r="S148" s="102"/>
    </row>
    <row r="149" spans="2:19" x14ac:dyDescent="0.2">
      <c r="B149" s="121" t="s">
        <v>187</v>
      </c>
      <c r="C149" s="119"/>
      <c r="F149" s="119"/>
      <c r="G149" s="119"/>
    </row>
    <row r="150" spans="2:19" x14ac:dyDescent="0.2">
      <c r="B150" s="57" t="s">
        <v>165</v>
      </c>
      <c r="C150" s="119"/>
      <c r="F150" s="119"/>
      <c r="G150" s="119"/>
    </row>
    <row r="151" spans="2:19" x14ac:dyDescent="0.2">
      <c r="B151" s="57" t="s">
        <v>170</v>
      </c>
      <c r="C151" s="119"/>
      <c r="F151" s="119"/>
      <c r="G151" s="119"/>
    </row>
    <row r="152" spans="2:19" x14ac:dyDescent="0.2">
      <c r="B152" s="57" t="s">
        <v>173</v>
      </c>
      <c r="C152" s="119"/>
      <c r="F152" s="119"/>
      <c r="G152" s="119"/>
    </row>
    <row r="153" spans="2:19" x14ac:dyDescent="0.2">
      <c r="B153" s="57" t="s">
        <v>171</v>
      </c>
      <c r="C153" s="119"/>
      <c r="F153" s="119"/>
      <c r="G153" s="119"/>
    </row>
    <row r="154" spans="2:19" x14ac:dyDescent="0.2">
      <c r="B154" s="57" t="s">
        <v>168</v>
      </c>
      <c r="C154" s="119"/>
      <c r="F154" s="119"/>
      <c r="G154" s="119"/>
    </row>
    <row r="155" spans="2:19" x14ac:dyDescent="0.2">
      <c r="B155" s="57" t="s">
        <v>161</v>
      </c>
      <c r="C155" s="119"/>
      <c r="F155" s="119"/>
      <c r="G155" s="119"/>
    </row>
    <row r="156" spans="2:19" x14ac:dyDescent="0.2">
      <c r="B156" s="57" t="s">
        <v>169</v>
      </c>
      <c r="C156" s="119"/>
    </row>
    <row r="157" spans="2:19" x14ac:dyDescent="0.2">
      <c r="B157" s="57" t="s">
        <v>162</v>
      </c>
      <c r="C157" s="119"/>
    </row>
    <row r="158" spans="2:19" x14ac:dyDescent="0.2">
      <c r="B158" s="57" t="s">
        <v>164</v>
      </c>
      <c r="C158" s="119"/>
    </row>
    <row r="159" spans="2:19" x14ac:dyDescent="0.2">
      <c r="B159" s="57" t="s">
        <v>46</v>
      </c>
      <c r="C159" s="119"/>
    </row>
    <row r="160" spans="2:19" x14ac:dyDescent="0.2">
      <c r="B160" s="57" t="s">
        <v>54</v>
      </c>
      <c r="C160" s="119"/>
    </row>
    <row r="161" spans="2:3" x14ac:dyDescent="0.2">
      <c r="B161" s="57" t="s">
        <v>45</v>
      </c>
      <c r="C161" s="119"/>
    </row>
    <row r="162" spans="2:3" x14ac:dyDescent="0.2">
      <c r="B162" s="57" t="s">
        <v>47</v>
      </c>
      <c r="C162" s="119"/>
    </row>
    <row r="163" spans="2:3" x14ac:dyDescent="0.2">
      <c r="B163" s="57" t="s">
        <v>113</v>
      </c>
      <c r="C163" s="119"/>
    </row>
    <row r="164" spans="2:3" x14ac:dyDescent="0.2">
      <c r="B164" s="57" t="s">
        <v>111</v>
      </c>
      <c r="C164" s="119"/>
    </row>
    <row r="165" spans="2:3" x14ac:dyDescent="0.2">
      <c r="B165" s="57" t="s">
        <v>40</v>
      </c>
      <c r="C165" s="119"/>
    </row>
    <row r="166" spans="2:3" x14ac:dyDescent="0.2">
      <c r="B166" s="57" t="s">
        <v>110</v>
      </c>
    </row>
    <row r="167" spans="2:3" x14ac:dyDescent="0.2">
      <c r="B167" s="50"/>
    </row>
    <row r="168" spans="2:3" x14ac:dyDescent="0.2">
      <c r="B168" s="50"/>
    </row>
    <row r="169" spans="2:3" x14ac:dyDescent="0.2">
      <c r="B169" s="50"/>
    </row>
    <row r="170" spans="2:3" x14ac:dyDescent="0.2">
      <c r="B170" s="50" t="s">
        <v>188</v>
      </c>
    </row>
    <row r="171" spans="2:3" x14ac:dyDescent="0.2">
      <c r="B171" s="56" t="s">
        <v>66</v>
      </c>
    </row>
    <row r="172" spans="2:3" x14ac:dyDescent="0.2">
      <c r="B172" s="56" t="s">
        <v>85</v>
      </c>
    </row>
    <row r="173" spans="2:3" x14ac:dyDescent="0.2">
      <c r="B173" s="50"/>
    </row>
    <row r="174" spans="2:3" x14ac:dyDescent="0.2">
      <c r="B174" s="58"/>
    </row>
    <row r="175" spans="2:3" x14ac:dyDescent="0.2">
      <c r="B175" s="58"/>
    </row>
    <row r="176" spans="2:3" x14ac:dyDescent="0.2">
      <c r="B176" s="61"/>
    </row>
    <row r="177" spans="2:2" x14ac:dyDescent="0.2">
      <c r="B177" s="61"/>
    </row>
    <row r="178" spans="2:2" x14ac:dyDescent="0.2">
      <c r="B178" s="61"/>
    </row>
    <row r="179" spans="2:2" x14ac:dyDescent="0.2">
      <c r="B179" s="61"/>
    </row>
    <row r="180" spans="2:2" x14ac:dyDescent="0.2">
      <c r="B180" s="61"/>
    </row>
  </sheetData>
  <sheetProtection formatColumns="0" formatRows="0"/>
  <mergeCells count="78">
    <mergeCell ref="B7:P8"/>
    <mergeCell ref="B9:P9"/>
    <mergeCell ref="C10:I10"/>
    <mergeCell ref="J10:M10"/>
    <mergeCell ref="N10:P10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17:P17"/>
    <mergeCell ref="C18:P18"/>
    <mergeCell ref="B19:P19"/>
    <mergeCell ref="B20:P20"/>
    <mergeCell ref="B21:P21"/>
    <mergeCell ref="C22:P22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M41:P41"/>
    <mergeCell ref="B35:P35"/>
    <mergeCell ref="C36:P36"/>
    <mergeCell ref="B38:P38"/>
    <mergeCell ref="C39:G39"/>
    <mergeCell ref="H39:L39"/>
    <mergeCell ref="M39:P39"/>
    <mergeCell ref="C44:G44"/>
    <mergeCell ref="H44:L44"/>
    <mergeCell ref="M44:P44"/>
    <mergeCell ref="B46:P46"/>
    <mergeCell ref="B48:B49"/>
    <mergeCell ref="C40:G40"/>
    <mergeCell ref="H40:L40"/>
    <mergeCell ref="M40:P40"/>
    <mergeCell ref="C41:G41"/>
    <mergeCell ref="H41:L41"/>
    <mergeCell ref="C73:P73"/>
    <mergeCell ref="C74:P74"/>
    <mergeCell ref="C75:P75"/>
    <mergeCell ref="B51:P51"/>
    <mergeCell ref="C42:G42"/>
    <mergeCell ref="H42:L42"/>
    <mergeCell ref="M42:P42"/>
    <mergeCell ref="C43:G43"/>
    <mergeCell ref="H43:L43"/>
    <mergeCell ref="M43:P43"/>
    <mergeCell ref="C76:P76"/>
    <mergeCell ref="C77:P77"/>
    <mergeCell ref="C78:P78"/>
    <mergeCell ref="B52:P67"/>
    <mergeCell ref="A68:Q68"/>
    <mergeCell ref="B69:B76"/>
    <mergeCell ref="C69:P69"/>
    <mergeCell ref="C70:P70"/>
    <mergeCell ref="C71:P71"/>
    <mergeCell ref="C72:P72"/>
  </mergeCells>
  <conditionalFormatting sqref="F49">
    <cfRule type="cellIs" dxfId="244" priority="17" stopIfTrue="1" operator="equal">
      <formula>"0"</formula>
    </cfRule>
    <cfRule type="cellIs" dxfId="243" priority="18" stopIfTrue="1" operator="lessThanOrEqual">
      <formula>$S$5</formula>
    </cfRule>
    <cfRule type="cellIs" dxfId="242" priority="19" stopIfTrue="1" operator="greaterThanOrEqual">
      <formula>$S$2</formula>
    </cfRule>
    <cfRule type="cellIs" dxfId="229" priority="20" stopIfTrue="1" operator="between">
      <formula>$S$4</formula>
      <formula>$S$3</formula>
    </cfRule>
  </conditionalFormatting>
  <conditionalFormatting sqref="I49">
    <cfRule type="cellIs" dxfId="241" priority="13" stopIfTrue="1" operator="equal">
      <formula>"0"</formula>
    </cfRule>
    <cfRule type="cellIs" dxfId="240" priority="14" stopIfTrue="1" operator="lessThanOrEqual">
      <formula>$S$5</formula>
    </cfRule>
    <cfRule type="cellIs" dxfId="239" priority="15" stopIfTrue="1" operator="greaterThanOrEqual">
      <formula>$S$2</formula>
    </cfRule>
    <cfRule type="cellIs" dxfId="228" priority="16" stopIfTrue="1" operator="between">
      <formula>$S$4</formula>
      <formula>$S$3</formula>
    </cfRule>
  </conditionalFormatting>
  <conditionalFormatting sqref="L49">
    <cfRule type="cellIs" dxfId="238" priority="9" stopIfTrue="1" operator="equal">
      <formula>"0"</formula>
    </cfRule>
    <cfRule type="cellIs" dxfId="237" priority="10" stopIfTrue="1" operator="lessThanOrEqual">
      <formula>$S$5</formula>
    </cfRule>
    <cfRule type="cellIs" dxfId="236" priority="11" stopIfTrue="1" operator="greaterThanOrEqual">
      <formula>$S$2</formula>
    </cfRule>
    <cfRule type="cellIs" dxfId="227" priority="12" stopIfTrue="1" operator="between">
      <formula>$S$4</formula>
      <formula>$S$3</formula>
    </cfRule>
  </conditionalFormatting>
  <conditionalFormatting sqref="O49">
    <cfRule type="cellIs" dxfId="235" priority="5" stopIfTrue="1" operator="equal">
      <formula>"0"</formula>
    </cfRule>
    <cfRule type="cellIs" dxfId="234" priority="6" stopIfTrue="1" operator="lessThanOrEqual">
      <formula>$S$5</formula>
    </cfRule>
    <cfRule type="cellIs" dxfId="233" priority="7" stopIfTrue="1" operator="greaterThanOrEqual">
      <formula>$S$2</formula>
    </cfRule>
    <cfRule type="cellIs" dxfId="226" priority="8" stopIfTrue="1" operator="between">
      <formula>$S$4</formula>
      <formula>$S$3</formula>
    </cfRule>
  </conditionalFormatting>
  <conditionalFormatting sqref="P49">
    <cfRule type="cellIs" dxfId="232" priority="1" stopIfTrue="1" operator="equal">
      <formula>"0"</formula>
    </cfRule>
    <cfRule type="cellIs" dxfId="231" priority="2" stopIfTrue="1" operator="lessThanOrEqual">
      <formula>$S$5</formula>
    </cfRule>
    <cfRule type="cellIs" dxfId="230" priority="3" stopIfTrue="1" operator="greaterThanOrEqual">
      <formula>$S$2</formula>
    </cfRule>
    <cfRule type="cellIs" dxfId="225" priority="4" stopIfTrue="1" operator="between">
      <formula>$S$4</formula>
      <formula>$S$3</formula>
    </cfRule>
  </conditionalFormatting>
  <dataValidations count="6">
    <dataValidation type="list" allowBlank="1" showInputMessage="1" showErrorMessage="1" sqref="C18:P18">
      <formula1>$B$129:$B$135</formula1>
    </dataValidation>
    <dataValidation type="list" allowBlank="1" showInputMessage="1" showErrorMessage="1" sqref="C32:P32 C36:P36 C34:P34">
      <formula1>$Q$103:$Q$108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2:P12">
      <formula1>$B$140:$B$166</formula1>
    </dataValidation>
    <dataValidation type="list" allowBlank="1" showInputMessage="1" showErrorMessage="1" sqref="C78:P78">
      <formula1>$B$171:$B$172</formula1>
    </dataValidation>
    <dataValidation type="list" allowBlank="1" showInputMessage="1" showErrorMessage="1" sqref="C10:I10">
      <formula1>"2023,2024,2025,2026,2027"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146"/>
  <sheetViews>
    <sheetView zoomScale="70" zoomScaleNormal="70" workbookViewId="0">
      <selection activeCell="M10" sqref="M10:O10"/>
    </sheetView>
  </sheetViews>
  <sheetFormatPr baseColWidth="10" defaultRowHeight="30" customHeight="1" x14ac:dyDescent="0.2"/>
  <cols>
    <col min="1" max="1" width="28.5703125" style="86" customWidth="1"/>
    <col min="2" max="2" width="27" style="79" bestFit="1" customWidth="1"/>
    <col min="3" max="12" width="15.7109375" style="79" customWidth="1"/>
    <col min="13" max="13" width="5.28515625" style="79" customWidth="1"/>
    <col min="14" max="14" width="10.7109375" style="79" customWidth="1"/>
    <col min="15" max="15" width="33" style="79" customWidth="1"/>
    <col min="16" max="18" width="11.42578125" style="111"/>
    <col min="19" max="19" width="11.42578125" style="99" hidden="1" customWidth="1"/>
    <col min="20" max="20" width="11.42578125" style="111"/>
    <col min="21" max="16384" width="11.42578125" style="79"/>
  </cols>
  <sheetData>
    <row r="1" spans="1:24" ht="30" customHeight="1" x14ac:dyDescent="0.25">
      <c r="A1" s="570"/>
      <c r="B1" s="563" t="s">
        <v>56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5"/>
      <c r="N1" s="566" t="s">
        <v>57</v>
      </c>
      <c r="O1" s="567"/>
      <c r="P1" s="110"/>
      <c r="Q1" s="110"/>
      <c r="T1" s="110"/>
      <c r="U1" s="76"/>
      <c r="V1" s="76"/>
      <c r="W1" s="77"/>
      <c r="X1" s="78"/>
    </row>
    <row r="2" spans="1:24" s="53" customFormat="1" ht="30" customHeight="1" x14ac:dyDescent="0.25">
      <c r="A2" s="570"/>
      <c r="B2" s="563" t="s">
        <v>87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5"/>
      <c r="N2" s="624" t="s">
        <v>189</v>
      </c>
      <c r="O2" s="625"/>
      <c r="P2" s="142"/>
      <c r="Q2" s="112"/>
      <c r="R2" s="113"/>
      <c r="S2" s="49">
        <v>0.95</v>
      </c>
      <c r="T2" s="112"/>
      <c r="U2" s="80"/>
      <c r="V2" s="80"/>
      <c r="W2" s="81"/>
      <c r="X2" s="82"/>
    </row>
    <row r="3" spans="1:24" s="53" customFormat="1" ht="30" customHeight="1" x14ac:dyDescent="0.25">
      <c r="A3" s="570"/>
      <c r="B3" s="563" t="s">
        <v>89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5"/>
      <c r="N3" s="566" t="s">
        <v>175</v>
      </c>
      <c r="O3" s="567"/>
      <c r="P3" s="112"/>
      <c r="Q3" s="112"/>
      <c r="R3" s="113"/>
      <c r="S3" s="49">
        <v>0.94999</v>
      </c>
      <c r="T3" s="112"/>
      <c r="U3" s="80"/>
      <c r="V3" s="80"/>
      <c r="W3" s="81"/>
      <c r="X3" s="82"/>
    </row>
    <row r="4" spans="1:24" s="53" customFormat="1" ht="30" customHeight="1" x14ac:dyDescent="0.25">
      <c r="A4" s="570"/>
      <c r="B4" s="563" t="s">
        <v>91</v>
      </c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5"/>
      <c r="N4" s="567" t="s">
        <v>61</v>
      </c>
      <c r="O4" s="567"/>
      <c r="P4" s="114"/>
      <c r="Q4" s="114"/>
      <c r="R4" s="113"/>
      <c r="S4" s="49">
        <v>0.65</v>
      </c>
      <c r="T4" s="114"/>
      <c r="U4" s="83"/>
      <c r="V4" s="83"/>
      <c r="W4" s="81"/>
      <c r="X4" s="82"/>
    </row>
    <row r="5" spans="1:24" s="53" customFormat="1" ht="18" x14ac:dyDescent="0.25">
      <c r="A5" s="103"/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  <c r="N5" s="106"/>
      <c r="O5" s="106"/>
      <c r="P5" s="114"/>
      <c r="Q5" s="114"/>
      <c r="R5" s="113"/>
      <c r="S5" s="49">
        <v>0.64998999999999996</v>
      </c>
      <c r="T5" s="114"/>
      <c r="U5" s="83"/>
      <c r="V5" s="83"/>
      <c r="W5" s="81"/>
      <c r="X5" s="82"/>
    </row>
    <row r="6" spans="1:24" s="53" customFormat="1" ht="13.5" customHeight="1" x14ac:dyDescent="0.25">
      <c r="A6" s="107" t="s">
        <v>0</v>
      </c>
      <c r="B6" s="108"/>
      <c r="C6" s="603" t="str">
        <f>Mantenimiento!C12</f>
        <v>GESTION DE INFRAESTRUCTURA FISICA</v>
      </c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113"/>
      <c r="Q6" s="113"/>
      <c r="R6" s="113"/>
      <c r="S6" s="100"/>
      <c r="T6" s="113"/>
    </row>
    <row r="7" spans="1:24" s="53" customFormat="1" ht="11.25" customHeight="1" x14ac:dyDescent="0.2">
      <c r="A7" s="109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13"/>
      <c r="Q7" s="113"/>
      <c r="R7" s="113"/>
      <c r="S7" s="100"/>
      <c r="T7" s="113"/>
    </row>
    <row r="8" spans="1:24" s="84" customFormat="1" ht="30" customHeight="1" x14ac:dyDescent="0.2">
      <c r="A8" s="626" t="s">
        <v>92</v>
      </c>
      <c r="B8" s="560" t="s">
        <v>20</v>
      </c>
      <c r="C8" s="560" t="str">
        <f>Mantenimiento!C14</f>
        <v>Cumplimiento al plan de Mantenimiento Preventivo</v>
      </c>
      <c r="D8" s="560"/>
      <c r="E8" s="560"/>
      <c r="F8" s="560"/>
      <c r="G8" s="560"/>
      <c r="H8" s="560"/>
      <c r="I8" s="560"/>
      <c r="J8" s="560"/>
      <c r="K8" s="560"/>
      <c r="L8" s="560"/>
      <c r="M8" s="560" t="s">
        <v>94</v>
      </c>
      <c r="N8" s="560"/>
      <c r="O8" s="560"/>
      <c r="P8" s="115"/>
      <c r="Q8" s="115"/>
      <c r="R8" s="115"/>
      <c r="S8" s="99"/>
      <c r="T8" s="115"/>
    </row>
    <row r="9" spans="1:24" s="85" customFormat="1" ht="30" customHeight="1" thickBot="1" x14ac:dyDescent="0.25">
      <c r="A9" s="627"/>
      <c r="B9" s="560"/>
      <c r="C9" s="140" t="s">
        <v>176</v>
      </c>
      <c r="D9" s="140" t="s">
        <v>93</v>
      </c>
      <c r="E9" s="140" t="s">
        <v>177</v>
      </c>
      <c r="F9" s="140" t="s">
        <v>93</v>
      </c>
      <c r="G9" s="140" t="s">
        <v>178</v>
      </c>
      <c r="H9" s="140" t="s">
        <v>93</v>
      </c>
      <c r="I9" s="140" t="s">
        <v>179</v>
      </c>
      <c r="J9" s="140" t="s">
        <v>93</v>
      </c>
      <c r="K9" s="140" t="s">
        <v>10</v>
      </c>
      <c r="L9" s="140" t="s">
        <v>93</v>
      </c>
      <c r="M9" s="560"/>
      <c r="N9" s="560"/>
      <c r="O9" s="560"/>
      <c r="P9" s="116"/>
      <c r="Q9" s="116"/>
      <c r="R9" s="116"/>
      <c r="S9" s="99"/>
      <c r="T9" s="116"/>
    </row>
    <row r="10" spans="1:24" s="53" customFormat="1" ht="150" customHeight="1" x14ac:dyDescent="0.2">
      <c r="A10" s="620" t="str">
        <f>Mantenimiento!M40</f>
        <v>Coordinador Grupo de Infraestructura</v>
      </c>
      <c r="B10" s="117" t="str">
        <f>Mantenimiento!B40</f>
        <v>Mantenimientos Realizados</v>
      </c>
      <c r="C10" s="125">
        <v>7</v>
      </c>
      <c r="D10" s="610">
        <f>IF(C10=0,"0",((C10)/C11))</f>
        <v>1</v>
      </c>
      <c r="E10" s="125">
        <v>5</v>
      </c>
      <c r="F10" s="610">
        <f>IF(E10=0,"0",((E10)/E11))</f>
        <v>1</v>
      </c>
      <c r="G10" s="125"/>
      <c r="H10" s="610" t="str">
        <f>IF(G10=0,"0",((G10)/G11))</f>
        <v>0</v>
      </c>
      <c r="I10" s="125"/>
      <c r="J10" s="610" t="str">
        <f>IF(I10=0,"0",((I10)/I11))</f>
        <v>0</v>
      </c>
      <c r="K10" s="118">
        <f>+C10+E10+G10+I10</f>
        <v>12</v>
      </c>
      <c r="L10" s="573">
        <f>IF(K10=0,"0",K10/K11)</f>
        <v>1</v>
      </c>
      <c r="M10" s="622" t="s">
        <v>358</v>
      </c>
      <c r="N10" s="622"/>
      <c r="O10" s="622"/>
      <c r="P10" s="113"/>
      <c r="Q10" s="113"/>
      <c r="R10" s="113"/>
      <c r="S10" s="99"/>
      <c r="T10" s="113"/>
    </row>
    <row r="11" spans="1:24" s="53" customFormat="1" ht="165" customHeight="1" x14ac:dyDescent="0.2">
      <c r="A11" s="621"/>
      <c r="B11" s="117" t="str">
        <f>Mantenimiento!B41</f>
        <v>Mantenimientos Programados</v>
      </c>
      <c r="C11" s="125">
        <v>7</v>
      </c>
      <c r="D11" s="610"/>
      <c r="E11" s="125">
        <v>5</v>
      </c>
      <c r="F11" s="610"/>
      <c r="G11" s="125"/>
      <c r="H11" s="610"/>
      <c r="I11" s="125"/>
      <c r="J11" s="610"/>
      <c r="K11" s="118">
        <f>+C11+E11+G11+I11</f>
        <v>12</v>
      </c>
      <c r="L11" s="573"/>
      <c r="M11" s="623"/>
      <c r="N11" s="623"/>
      <c r="O11" s="623"/>
      <c r="P11" s="113"/>
      <c r="Q11" s="113"/>
      <c r="R11" s="113"/>
      <c r="S11" s="99"/>
      <c r="T11" s="113"/>
    </row>
    <row r="12" spans="1:24" ht="30" customHeight="1" x14ac:dyDescent="0.2">
      <c r="B12" s="7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66" spans="19:19" ht="30" customHeight="1" x14ac:dyDescent="0.2">
      <c r="S66" s="101"/>
    </row>
    <row r="136" spans="19:19" ht="30" customHeight="1" x14ac:dyDescent="0.2">
      <c r="S136" s="102"/>
    </row>
    <row r="137" spans="19:19" ht="30" customHeight="1" x14ac:dyDescent="0.2">
      <c r="S137" s="102"/>
    </row>
    <row r="138" spans="19:19" ht="30" customHeight="1" x14ac:dyDescent="0.2">
      <c r="S138" s="102"/>
    </row>
    <row r="139" spans="19:19" ht="30" customHeight="1" x14ac:dyDescent="0.2">
      <c r="S139" s="102"/>
    </row>
    <row r="140" spans="19:19" ht="30" customHeight="1" x14ac:dyDescent="0.2">
      <c r="S140" s="102"/>
    </row>
    <row r="141" spans="19:19" ht="30" customHeight="1" x14ac:dyDescent="0.2">
      <c r="S141" s="102"/>
    </row>
    <row r="142" spans="19:19" ht="30" customHeight="1" x14ac:dyDescent="0.2">
      <c r="S142" s="102"/>
    </row>
    <row r="143" spans="19:19" ht="30" customHeight="1" x14ac:dyDescent="0.2">
      <c r="S143" s="102"/>
    </row>
    <row r="144" spans="19:19" ht="30" customHeight="1" x14ac:dyDescent="0.2">
      <c r="S144" s="102"/>
    </row>
    <row r="145" spans="19:19" ht="30" customHeight="1" x14ac:dyDescent="0.2">
      <c r="S145" s="102"/>
    </row>
    <row r="146" spans="19:19" ht="30" customHeight="1" x14ac:dyDescent="0.2">
      <c r="S146" s="102"/>
    </row>
  </sheetData>
  <sheetProtection sheet="1" objects="1" scenarios="1" formatColumns="0" formatRows="0"/>
  <mergeCells count="22">
    <mergeCell ref="N2:O2"/>
    <mergeCell ref="F10:F11"/>
    <mergeCell ref="H10:H11"/>
    <mergeCell ref="A1:A4"/>
    <mergeCell ref="B1:M1"/>
    <mergeCell ref="N1:O1"/>
    <mergeCell ref="B2:M2"/>
    <mergeCell ref="A8:A9"/>
    <mergeCell ref="B8:B9"/>
    <mergeCell ref="C8:L8"/>
    <mergeCell ref="M8:O9"/>
    <mergeCell ref="N3:O3"/>
    <mergeCell ref="C6:O6"/>
    <mergeCell ref="B4:M4"/>
    <mergeCell ref="N4:O4"/>
    <mergeCell ref="B3:M3"/>
    <mergeCell ref="A10:A11"/>
    <mergeCell ref="D10:D11"/>
    <mergeCell ref="J10:J11"/>
    <mergeCell ref="L10:L11"/>
    <mergeCell ref="M10:O10"/>
    <mergeCell ref="M11:O11"/>
  </mergeCells>
  <conditionalFormatting sqref="L10">
    <cfRule type="cellIs" dxfId="224" priority="5" stopIfTrue="1" operator="equal">
      <formula>"0"</formula>
    </cfRule>
    <cfRule type="cellIs" dxfId="223" priority="6" stopIfTrue="1" operator="lessThanOrEqual">
      <formula>$S$5</formula>
    </cfRule>
    <cfRule type="cellIs" dxfId="222" priority="7" stopIfTrue="1" operator="greaterThanOrEqual">
      <formula>$S$2</formula>
    </cfRule>
    <cfRule type="cellIs" dxfId="217" priority="8" stopIfTrue="1" operator="between">
      <formula>$S$4</formula>
      <formula>$S$3</formula>
    </cfRule>
  </conditionalFormatting>
  <conditionalFormatting sqref="D10">
    <cfRule type="cellIs" dxfId="221" priority="4" operator="lessThanOrEqual">
      <formula>0</formula>
    </cfRule>
  </conditionalFormatting>
  <conditionalFormatting sqref="F10">
    <cfRule type="cellIs" dxfId="220" priority="3" operator="lessThanOrEqual">
      <formula>0</formula>
    </cfRule>
  </conditionalFormatting>
  <conditionalFormatting sqref="H10">
    <cfRule type="cellIs" dxfId="219" priority="2" operator="lessThanOrEqual">
      <formula>0</formula>
    </cfRule>
  </conditionalFormatting>
  <conditionalFormatting sqref="J10">
    <cfRule type="cellIs" dxfId="218" priority="1" operator="lessThanOr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S180"/>
  <sheetViews>
    <sheetView topLeftCell="A34" zoomScale="85" zoomScaleNormal="85" workbookViewId="0">
      <selection activeCell="R70" sqref="R70"/>
    </sheetView>
  </sheetViews>
  <sheetFormatPr baseColWidth="10" defaultRowHeight="12.75" x14ac:dyDescent="0.2"/>
  <cols>
    <col min="1" max="1" width="0.7109375" style="49" customWidth="1"/>
    <col min="2" max="2" width="30" style="49" customWidth="1"/>
    <col min="3" max="3" width="16.85546875" style="49" customWidth="1"/>
    <col min="4" max="4" width="5" style="49" bestFit="1" customWidth="1"/>
    <col min="5" max="5" width="4.7109375" style="49" bestFit="1" customWidth="1"/>
    <col min="6" max="6" width="9.5703125" style="49" bestFit="1" customWidth="1"/>
    <col min="7" max="7" width="5.42578125" style="49" bestFit="1" customWidth="1"/>
    <col min="8" max="8" width="5.140625" style="49" bestFit="1" customWidth="1"/>
    <col min="9" max="9" width="9.5703125" style="49" bestFit="1" customWidth="1"/>
    <col min="10" max="10" width="4.140625" style="49" bestFit="1" customWidth="1"/>
    <col min="11" max="11" width="6.42578125" style="49" bestFit="1" customWidth="1"/>
    <col min="12" max="12" width="9.5703125" style="49" bestFit="1" customWidth="1"/>
    <col min="13" max="13" width="8.42578125" style="49" customWidth="1"/>
    <col min="14" max="14" width="6.42578125" style="49" customWidth="1"/>
    <col min="15" max="15" width="11" style="49" customWidth="1"/>
    <col min="16" max="16" width="12.140625" style="49" customWidth="1"/>
    <col min="17" max="18" width="11.7109375" style="49" customWidth="1"/>
    <col min="19" max="19" width="11.42578125" style="99" hidden="1" customWidth="1"/>
    <col min="20" max="16384" width="11.42578125" style="49"/>
  </cols>
  <sheetData>
    <row r="1" spans="1:19" ht="6" customHeight="1" thickBot="1" x14ac:dyDescent="0.25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9" ht="16.5" customHeight="1" x14ac:dyDescent="0.2">
      <c r="B2" s="424"/>
      <c r="C2" s="427" t="s">
        <v>56</v>
      </c>
      <c r="D2" s="428"/>
      <c r="E2" s="428"/>
      <c r="F2" s="428"/>
      <c r="G2" s="428"/>
      <c r="H2" s="428"/>
      <c r="I2" s="428"/>
      <c r="J2" s="428"/>
      <c r="K2" s="428"/>
      <c r="L2" s="428"/>
      <c r="M2" s="429"/>
      <c r="N2" s="430" t="s">
        <v>185</v>
      </c>
      <c r="O2" s="431"/>
      <c r="P2" s="432"/>
      <c r="S2" s="49">
        <v>0.95</v>
      </c>
    </row>
    <row r="3" spans="1:19" ht="15.75" customHeight="1" x14ac:dyDescent="0.2">
      <c r="B3" s="425"/>
      <c r="C3" s="433" t="s">
        <v>58</v>
      </c>
      <c r="D3" s="434"/>
      <c r="E3" s="434"/>
      <c r="F3" s="434"/>
      <c r="G3" s="434"/>
      <c r="H3" s="434"/>
      <c r="I3" s="434"/>
      <c r="J3" s="434"/>
      <c r="K3" s="434"/>
      <c r="L3" s="434"/>
      <c r="M3" s="435"/>
      <c r="N3" s="436" t="s">
        <v>189</v>
      </c>
      <c r="O3" s="437"/>
      <c r="P3" s="438"/>
      <c r="S3" s="49">
        <v>0.94999</v>
      </c>
    </row>
    <row r="4" spans="1:19" ht="15.75" customHeight="1" x14ac:dyDescent="0.2">
      <c r="B4" s="425"/>
      <c r="C4" s="433" t="s">
        <v>59</v>
      </c>
      <c r="D4" s="434"/>
      <c r="E4" s="434"/>
      <c r="F4" s="434"/>
      <c r="G4" s="434"/>
      <c r="H4" s="434"/>
      <c r="I4" s="434"/>
      <c r="J4" s="434"/>
      <c r="K4" s="434"/>
      <c r="L4" s="434"/>
      <c r="M4" s="435"/>
      <c r="N4" s="436" t="s">
        <v>186</v>
      </c>
      <c r="O4" s="437"/>
      <c r="P4" s="438"/>
      <c r="S4" s="49">
        <v>0.65</v>
      </c>
    </row>
    <row r="5" spans="1:19" ht="16.5" customHeight="1" thickBot="1" x14ac:dyDescent="0.25">
      <c r="B5" s="426"/>
      <c r="C5" s="439" t="s">
        <v>60</v>
      </c>
      <c r="D5" s="440"/>
      <c r="E5" s="440"/>
      <c r="F5" s="440"/>
      <c r="G5" s="440"/>
      <c r="H5" s="440"/>
      <c r="I5" s="440"/>
      <c r="J5" s="440"/>
      <c r="K5" s="440"/>
      <c r="L5" s="440"/>
      <c r="M5" s="441"/>
      <c r="N5" s="442" t="s">
        <v>61</v>
      </c>
      <c r="O5" s="443"/>
      <c r="P5" s="444"/>
      <c r="S5" s="49">
        <v>0.64998999999999996</v>
      </c>
    </row>
    <row r="6" spans="1:19" ht="3" customHeight="1" thickBot="1" x14ac:dyDescent="0.25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S6" s="100"/>
    </row>
    <row r="7" spans="1:19" x14ac:dyDescent="0.2">
      <c r="A7" s="52"/>
      <c r="B7" s="445" t="s">
        <v>65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7"/>
      <c r="Q7" s="52"/>
      <c r="S7" s="100"/>
    </row>
    <row r="8" spans="1:19" ht="13.5" thickBot="1" x14ac:dyDescent="0.25">
      <c r="A8" s="52"/>
      <c r="B8" s="448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50"/>
      <c r="Q8" s="52"/>
    </row>
    <row r="9" spans="1:19" ht="6.75" customHeight="1" thickBot="1" x14ac:dyDescent="0.25">
      <c r="A9" s="52"/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52"/>
    </row>
    <row r="10" spans="1:19" ht="26.25" customHeight="1" thickBot="1" x14ac:dyDescent="0.25">
      <c r="A10" s="52"/>
      <c r="B10" s="90" t="s">
        <v>83</v>
      </c>
      <c r="C10" s="457">
        <v>2024</v>
      </c>
      <c r="D10" s="458"/>
      <c r="E10" s="458"/>
      <c r="F10" s="458"/>
      <c r="G10" s="458"/>
      <c r="H10" s="458"/>
      <c r="I10" s="459"/>
      <c r="J10" s="452" t="s">
        <v>1</v>
      </c>
      <c r="K10" s="453"/>
      <c r="L10" s="453"/>
      <c r="M10" s="453"/>
      <c r="N10" s="454" t="s">
        <v>190</v>
      </c>
      <c r="O10" s="455"/>
      <c r="P10" s="456"/>
      <c r="Q10" s="52"/>
    </row>
    <row r="11" spans="1:19" ht="4.5" customHeight="1" thickBot="1" x14ac:dyDescent="0.25">
      <c r="A11" s="52"/>
      <c r="B11" s="460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2"/>
      <c r="Q11" s="52"/>
    </row>
    <row r="12" spans="1:19" ht="13.5" thickBot="1" x14ac:dyDescent="0.25">
      <c r="A12" s="52"/>
      <c r="B12" s="62" t="s">
        <v>0</v>
      </c>
      <c r="C12" s="463" t="s">
        <v>170</v>
      </c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4"/>
      <c r="Q12" s="52"/>
    </row>
    <row r="13" spans="1:19" ht="4.5" customHeight="1" thickBot="1" x14ac:dyDescent="0.25">
      <c r="A13" s="52"/>
      <c r="B13" s="465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7"/>
      <c r="Q13" s="52"/>
    </row>
    <row r="14" spans="1:19" ht="18" customHeight="1" thickBot="1" x14ac:dyDescent="0.25">
      <c r="A14" s="52"/>
      <c r="B14" s="62" t="s">
        <v>6</v>
      </c>
      <c r="C14" s="468" t="s">
        <v>227</v>
      </c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70"/>
      <c r="Q14" s="52"/>
    </row>
    <row r="15" spans="1:19" ht="4.5" customHeight="1" thickBot="1" x14ac:dyDescent="0.25">
      <c r="A15" s="52"/>
      <c r="B15" s="471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472"/>
      <c r="P15" s="473"/>
      <c r="Q15" s="52"/>
    </row>
    <row r="16" spans="1:19" ht="32.25" customHeight="1" thickBot="1" x14ac:dyDescent="0.25">
      <c r="A16" s="52"/>
      <c r="B16" s="62" t="s">
        <v>25</v>
      </c>
      <c r="C16" s="454" t="s">
        <v>269</v>
      </c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6"/>
      <c r="Q16" s="52"/>
    </row>
    <row r="17" spans="1:17" ht="4.5" customHeight="1" thickBot="1" x14ac:dyDescent="0.25">
      <c r="A17" s="52"/>
      <c r="B17" s="471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3"/>
      <c r="Q17" s="52"/>
    </row>
    <row r="18" spans="1:17" ht="26.25" customHeight="1" thickBot="1" x14ac:dyDescent="0.25">
      <c r="A18" s="52"/>
      <c r="B18" s="62" t="s">
        <v>11</v>
      </c>
      <c r="C18" s="474" t="s">
        <v>266</v>
      </c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6"/>
      <c r="Q18" s="52"/>
    </row>
    <row r="19" spans="1:17" ht="4.5" customHeight="1" thickBot="1" x14ac:dyDescent="0.25">
      <c r="A19" s="52"/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52"/>
    </row>
    <row r="20" spans="1:17" ht="17.25" customHeight="1" thickBot="1" x14ac:dyDescent="0.25">
      <c r="A20" s="52"/>
      <c r="B20" s="478" t="s">
        <v>26</v>
      </c>
      <c r="C20" s="479"/>
      <c r="D20" s="479"/>
      <c r="E20" s="479"/>
      <c r="F20" s="479"/>
      <c r="G20" s="479"/>
      <c r="H20" s="479"/>
      <c r="I20" s="479"/>
      <c r="J20" s="479"/>
      <c r="K20" s="479"/>
      <c r="L20" s="479"/>
      <c r="M20" s="479"/>
      <c r="N20" s="479"/>
      <c r="O20" s="479"/>
      <c r="P20" s="480"/>
      <c r="Q20" s="52"/>
    </row>
    <row r="21" spans="1:17" ht="4.5" customHeight="1" thickBot="1" x14ac:dyDescent="0.25">
      <c r="A21" s="52"/>
      <c r="B21" s="481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3"/>
      <c r="Q21" s="52"/>
    </row>
    <row r="22" spans="1:17" ht="51" customHeight="1" thickBot="1" x14ac:dyDescent="0.25">
      <c r="A22" s="52"/>
      <c r="B22" s="62" t="s">
        <v>3</v>
      </c>
      <c r="C22" s="484" t="s">
        <v>222</v>
      </c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6"/>
      <c r="Q22" s="52"/>
    </row>
    <row r="23" spans="1:17" ht="4.5" customHeight="1" thickBot="1" x14ac:dyDescent="0.25">
      <c r="A23" s="52"/>
      <c r="B23" s="471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3"/>
      <c r="Q23" s="52"/>
    </row>
    <row r="24" spans="1:17" ht="82.5" customHeight="1" thickBot="1" x14ac:dyDescent="0.25">
      <c r="A24" s="52"/>
      <c r="B24" s="62" t="s">
        <v>12</v>
      </c>
      <c r="C24" s="487" t="s">
        <v>270</v>
      </c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9"/>
      <c r="Q24" s="52"/>
    </row>
    <row r="25" spans="1:17" ht="4.5" customHeight="1" thickBot="1" x14ac:dyDescent="0.25">
      <c r="A25" s="52"/>
      <c r="B25" s="490"/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2"/>
      <c r="Q25" s="52"/>
    </row>
    <row r="26" spans="1:17" ht="13.5" customHeight="1" thickBot="1" x14ac:dyDescent="0.25">
      <c r="A26" s="52"/>
      <c r="B26" s="63" t="s">
        <v>2</v>
      </c>
      <c r="C26" s="493">
        <v>0.95</v>
      </c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5"/>
      <c r="Q26" s="52"/>
    </row>
    <row r="27" spans="1:17" ht="4.5" customHeight="1" thickBot="1" x14ac:dyDescent="0.25">
      <c r="A27" s="52"/>
      <c r="B27" s="496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8"/>
      <c r="Q27" s="52"/>
    </row>
    <row r="28" spans="1:17" ht="12.75" customHeight="1" thickBot="1" x14ac:dyDescent="0.25">
      <c r="A28" s="52"/>
      <c r="B28" s="63" t="s">
        <v>13</v>
      </c>
      <c r="C28" s="64" t="s">
        <v>14</v>
      </c>
      <c r="D28" s="499" t="s">
        <v>243</v>
      </c>
      <c r="E28" s="494"/>
      <c r="F28" s="494"/>
      <c r="G28" s="495"/>
      <c r="H28" s="500" t="s">
        <v>15</v>
      </c>
      <c r="I28" s="500"/>
      <c r="J28" s="500"/>
      <c r="K28" s="499" t="s">
        <v>244</v>
      </c>
      <c r="L28" s="494"/>
      <c r="M28" s="495"/>
      <c r="N28" s="501" t="s">
        <v>16</v>
      </c>
      <c r="O28" s="502"/>
      <c r="P28" s="147" t="s">
        <v>245</v>
      </c>
      <c r="Q28" s="52"/>
    </row>
    <row r="29" spans="1:17" ht="4.5" customHeight="1" thickBot="1" x14ac:dyDescent="0.25">
      <c r="A29" s="52"/>
      <c r="B29" s="503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5"/>
      <c r="Q29" s="52"/>
    </row>
    <row r="30" spans="1:17" ht="13.5" thickBot="1" x14ac:dyDescent="0.25">
      <c r="A30" s="52"/>
      <c r="B30" s="88" t="s">
        <v>7</v>
      </c>
      <c r="C30" s="506" t="s">
        <v>184</v>
      </c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8"/>
      <c r="Q30" s="52"/>
    </row>
    <row r="31" spans="1:17" ht="4.5" customHeight="1" thickBot="1" x14ac:dyDescent="0.25">
      <c r="A31" s="52"/>
      <c r="B31" s="471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3"/>
      <c r="Q31" s="52"/>
    </row>
    <row r="32" spans="1:17" ht="13.5" thickBot="1" x14ac:dyDescent="0.25">
      <c r="A32" s="52"/>
      <c r="B32" s="88" t="s">
        <v>4</v>
      </c>
      <c r="C32" s="509" t="s">
        <v>71</v>
      </c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8"/>
      <c r="Q32" s="52"/>
    </row>
    <row r="33" spans="1:17" ht="4.5" customHeight="1" thickBot="1" x14ac:dyDescent="0.25">
      <c r="A33" s="52"/>
      <c r="B33" s="471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3"/>
      <c r="Q33" s="52"/>
    </row>
    <row r="34" spans="1:17" ht="13.5" thickBot="1" x14ac:dyDescent="0.25">
      <c r="A34" s="52"/>
      <c r="B34" s="88" t="s">
        <v>23</v>
      </c>
      <c r="C34" s="509" t="s">
        <v>71</v>
      </c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8"/>
      <c r="Q34" s="52"/>
    </row>
    <row r="35" spans="1:17" ht="4.5" customHeight="1" thickBot="1" x14ac:dyDescent="0.25">
      <c r="A35" s="52"/>
      <c r="B35" s="465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7"/>
      <c r="Q35" s="52"/>
    </row>
    <row r="36" spans="1:17" ht="16.5" customHeight="1" thickBot="1" x14ac:dyDescent="0.25">
      <c r="A36" s="52"/>
      <c r="B36" s="88" t="s">
        <v>64</v>
      </c>
      <c r="C36" s="506" t="s">
        <v>71</v>
      </c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8"/>
      <c r="Q36" s="52"/>
    </row>
    <row r="37" spans="1:17" ht="4.5" customHeight="1" thickBot="1" x14ac:dyDescent="0.25">
      <c r="A37" s="5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52"/>
    </row>
    <row r="38" spans="1:17" ht="13.5" thickBot="1" x14ac:dyDescent="0.25">
      <c r="A38" s="52"/>
      <c r="B38" s="512" t="s">
        <v>17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4"/>
      <c r="P38" s="515"/>
      <c r="Q38" s="52"/>
    </row>
    <row r="39" spans="1:17" x14ac:dyDescent="0.2">
      <c r="A39" s="52"/>
      <c r="B39" s="92" t="s">
        <v>22</v>
      </c>
      <c r="C39" s="512" t="s">
        <v>18</v>
      </c>
      <c r="D39" s="513"/>
      <c r="E39" s="513"/>
      <c r="F39" s="513"/>
      <c r="G39" s="515"/>
      <c r="H39" s="512" t="s">
        <v>7</v>
      </c>
      <c r="I39" s="513"/>
      <c r="J39" s="513"/>
      <c r="K39" s="513"/>
      <c r="L39" s="515"/>
      <c r="M39" s="512" t="s">
        <v>19</v>
      </c>
      <c r="N39" s="513"/>
      <c r="O39" s="514"/>
      <c r="P39" s="515"/>
      <c r="Q39" s="52"/>
    </row>
    <row r="40" spans="1:17" ht="54" customHeight="1" x14ac:dyDescent="0.2">
      <c r="A40" s="52"/>
      <c r="B40" s="132" t="s">
        <v>223</v>
      </c>
      <c r="C40" s="617" t="s">
        <v>191</v>
      </c>
      <c r="D40" s="618"/>
      <c r="E40" s="618"/>
      <c r="F40" s="618"/>
      <c r="G40" s="619"/>
      <c r="H40" s="617" t="s">
        <v>224</v>
      </c>
      <c r="I40" s="618"/>
      <c r="J40" s="618"/>
      <c r="K40" s="618"/>
      <c r="L40" s="619"/>
      <c r="M40" s="631" t="s">
        <v>271</v>
      </c>
      <c r="N40" s="632"/>
      <c r="O40" s="632"/>
      <c r="P40" s="633"/>
      <c r="Q40" s="52"/>
    </row>
    <row r="41" spans="1:17" ht="55.5" customHeight="1" x14ac:dyDescent="0.2">
      <c r="A41" s="52"/>
      <c r="B41" s="133" t="s">
        <v>272</v>
      </c>
      <c r="C41" s="599" t="s">
        <v>226</v>
      </c>
      <c r="D41" s="600"/>
      <c r="E41" s="600"/>
      <c r="F41" s="600"/>
      <c r="G41" s="601"/>
      <c r="H41" s="617" t="s">
        <v>224</v>
      </c>
      <c r="I41" s="618"/>
      <c r="J41" s="618"/>
      <c r="K41" s="618"/>
      <c r="L41" s="619"/>
      <c r="M41" s="631" t="s">
        <v>271</v>
      </c>
      <c r="N41" s="632"/>
      <c r="O41" s="632"/>
      <c r="P41" s="633"/>
      <c r="Q41" s="52"/>
    </row>
    <row r="42" spans="1:17" ht="13.5" customHeight="1" x14ac:dyDescent="0.2">
      <c r="A42" s="52"/>
      <c r="B42" s="93"/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3"/>
      <c r="Q42" s="52"/>
    </row>
    <row r="43" spans="1:17" ht="12.75" customHeight="1" x14ac:dyDescent="0.2">
      <c r="A43" s="52"/>
      <c r="B43" s="93"/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/>
      <c r="P43" s="523"/>
      <c r="Q43" s="52"/>
    </row>
    <row r="44" spans="1:17" ht="11.25" customHeight="1" thickBot="1" x14ac:dyDescent="0.25">
      <c r="A44" s="52"/>
      <c r="B44" s="94"/>
      <c r="C44" s="540"/>
      <c r="D44" s="540"/>
      <c r="E44" s="540"/>
      <c r="F44" s="540"/>
      <c r="G44" s="540"/>
      <c r="H44" s="540"/>
      <c r="I44" s="540"/>
      <c r="J44" s="540"/>
      <c r="K44" s="540"/>
      <c r="L44" s="540"/>
      <c r="M44" s="540"/>
      <c r="N44" s="540"/>
      <c r="O44" s="540"/>
      <c r="P44" s="541"/>
      <c r="Q44" s="52"/>
    </row>
    <row r="45" spans="1:17" ht="4.5" customHeight="1" thickBot="1" x14ac:dyDescent="0.25">
      <c r="A45" s="52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52"/>
    </row>
    <row r="46" spans="1:17" ht="13.5" customHeight="1" thickBot="1" x14ac:dyDescent="0.25">
      <c r="A46" s="52"/>
      <c r="B46" s="478" t="s">
        <v>8</v>
      </c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80"/>
      <c r="Q46" s="52"/>
    </row>
    <row r="47" spans="1:17" ht="4.5" customHeight="1" thickBot="1" x14ac:dyDescent="0.25">
      <c r="A47" s="52"/>
      <c r="B47" s="96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7"/>
      <c r="Q47" s="52"/>
    </row>
    <row r="48" spans="1:17" x14ac:dyDescent="0.2">
      <c r="A48" s="52"/>
      <c r="B48" s="542" t="s">
        <v>20</v>
      </c>
      <c r="C48" s="66" t="s">
        <v>9</v>
      </c>
      <c r="D48" s="67" t="s">
        <v>149</v>
      </c>
      <c r="E48" s="67" t="s">
        <v>150</v>
      </c>
      <c r="F48" s="67" t="s">
        <v>151</v>
      </c>
      <c r="G48" s="67" t="s">
        <v>152</v>
      </c>
      <c r="H48" s="67" t="s">
        <v>153</v>
      </c>
      <c r="I48" s="67" t="s">
        <v>154</v>
      </c>
      <c r="J48" s="67" t="s">
        <v>155</v>
      </c>
      <c r="K48" s="67" t="s">
        <v>156</v>
      </c>
      <c r="L48" s="67" t="s">
        <v>157</v>
      </c>
      <c r="M48" s="67" t="s">
        <v>158</v>
      </c>
      <c r="N48" s="67" t="s">
        <v>159</v>
      </c>
      <c r="O48" s="68" t="s">
        <v>160</v>
      </c>
      <c r="P48" s="69" t="s">
        <v>24</v>
      </c>
      <c r="Q48" s="52"/>
    </row>
    <row r="49" spans="1:17" ht="13.5" thickBot="1" x14ac:dyDescent="0.25">
      <c r="A49" s="52"/>
      <c r="B49" s="543"/>
      <c r="C49" s="70" t="s">
        <v>10</v>
      </c>
      <c r="D49" s="71"/>
      <c r="E49" s="71"/>
      <c r="F49" s="72">
        <f>'Registro Requerimiento'!D10</f>
        <v>1</v>
      </c>
      <c r="G49" s="73"/>
      <c r="H49" s="73"/>
      <c r="I49" s="72">
        <f>'Registro Requerimiento'!F10</f>
        <v>1</v>
      </c>
      <c r="J49" s="73"/>
      <c r="K49" s="73"/>
      <c r="L49" s="72" t="str">
        <f>'Registro Requerimiento'!H10</f>
        <v>0</v>
      </c>
      <c r="M49" s="73"/>
      <c r="N49" s="73"/>
      <c r="O49" s="72" t="str">
        <f>'Registro Requerimiento'!J10</f>
        <v>0</v>
      </c>
      <c r="P49" s="72">
        <f>'Registro Requerimiento'!L10</f>
        <v>1</v>
      </c>
      <c r="Q49" s="52"/>
    </row>
    <row r="50" spans="1:17" ht="4.5" customHeight="1" thickBot="1" x14ac:dyDescent="0.25">
      <c r="A50" s="52"/>
      <c r="B50" s="98">
        <v>0.9</v>
      </c>
      <c r="C50" s="74"/>
      <c r="D50" s="74"/>
      <c r="E50" s="74"/>
      <c r="F50" s="75">
        <f>+$C$26</f>
        <v>0.95</v>
      </c>
      <c r="G50" s="74"/>
      <c r="H50" s="74"/>
      <c r="I50" s="75">
        <f>+$C$26</f>
        <v>0.95</v>
      </c>
      <c r="J50" s="74"/>
      <c r="K50" s="74"/>
      <c r="L50" s="75">
        <f>+$C$26</f>
        <v>0.95</v>
      </c>
      <c r="M50" s="74"/>
      <c r="N50" s="74"/>
      <c r="O50" s="75">
        <f>+$C$26</f>
        <v>0.95</v>
      </c>
      <c r="P50" s="75">
        <f>+$C$26</f>
        <v>0.95</v>
      </c>
      <c r="Q50" s="52"/>
    </row>
    <row r="51" spans="1:17" ht="22.5" customHeight="1" thickBot="1" x14ac:dyDescent="0.25">
      <c r="A51" s="52"/>
      <c r="B51" s="478" t="s">
        <v>21</v>
      </c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80"/>
      <c r="Q51" s="52"/>
    </row>
    <row r="52" spans="1:17" x14ac:dyDescent="0.2">
      <c r="A52" s="52"/>
      <c r="B52" s="530"/>
      <c r="C52" s="531"/>
      <c r="D52" s="531"/>
      <c r="E52" s="531"/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2"/>
      <c r="Q52" s="52"/>
    </row>
    <row r="53" spans="1:17" x14ac:dyDescent="0.2">
      <c r="A53" s="52"/>
      <c r="B53" s="533"/>
      <c r="C53" s="534"/>
      <c r="D53" s="534"/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5"/>
      <c r="Q53" s="52"/>
    </row>
    <row r="54" spans="1:17" x14ac:dyDescent="0.2">
      <c r="A54" s="52"/>
      <c r="B54" s="533"/>
      <c r="C54" s="534"/>
      <c r="D54" s="534"/>
      <c r="E54" s="534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5"/>
      <c r="Q54" s="52"/>
    </row>
    <row r="55" spans="1:17" x14ac:dyDescent="0.2">
      <c r="A55" s="52"/>
      <c r="B55" s="533"/>
      <c r="C55" s="534"/>
      <c r="D55" s="534"/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5"/>
      <c r="Q55" s="52"/>
    </row>
    <row r="56" spans="1:17" x14ac:dyDescent="0.2">
      <c r="A56" s="52"/>
      <c r="B56" s="533"/>
      <c r="C56" s="534"/>
      <c r="D56" s="534"/>
      <c r="E56" s="534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5"/>
      <c r="Q56" s="52"/>
    </row>
    <row r="57" spans="1:17" x14ac:dyDescent="0.2">
      <c r="A57" s="52"/>
      <c r="B57" s="533"/>
      <c r="C57" s="534"/>
      <c r="D57" s="534"/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5"/>
      <c r="Q57" s="52"/>
    </row>
    <row r="58" spans="1:17" x14ac:dyDescent="0.2">
      <c r="A58" s="52"/>
      <c r="B58" s="533"/>
      <c r="C58" s="534"/>
      <c r="D58" s="534"/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5"/>
      <c r="Q58" s="52"/>
    </row>
    <row r="59" spans="1:17" x14ac:dyDescent="0.2">
      <c r="A59" s="52"/>
      <c r="B59" s="533"/>
      <c r="C59" s="534"/>
      <c r="D59" s="534"/>
      <c r="E59" s="534"/>
      <c r="F59" s="534"/>
      <c r="G59" s="534"/>
      <c r="H59" s="534"/>
      <c r="I59" s="534"/>
      <c r="J59" s="534"/>
      <c r="K59" s="534"/>
      <c r="L59" s="534"/>
      <c r="M59" s="534"/>
      <c r="N59" s="534"/>
      <c r="O59" s="534"/>
      <c r="P59" s="535"/>
      <c r="Q59" s="52"/>
    </row>
    <row r="60" spans="1:17" x14ac:dyDescent="0.2">
      <c r="A60" s="52"/>
      <c r="B60" s="533"/>
      <c r="C60" s="534"/>
      <c r="D60" s="534"/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  <c r="P60" s="535"/>
      <c r="Q60" s="52"/>
    </row>
    <row r="61" spans="1:17" x14ac:dyDescent="0.2">
      <c r="A61" s="52"/>
      <c r="B61" s="533"/>
      <c r="C61" s="534"/>
      <c r="D61" s="534"/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4"/>
      <c r="P61" s="535"/>
      <c r="Q61" s="52"/>
    </row>
    <row r="62" spans="1:17" x14ac:dyDescent="0.2">
      <c r="A62" s="52"/>
      <c r="B62" s="533"/>
      <c r="C62" s="534"/>
      <c r="D62" s="534"/>
      <c r="E62" s="534"/>
      <c r="F62" s="534"/>
      <c r="G62" s="534"/>
      <c r="H62" s="534"/>
      <c r="I62" s="534"/>
      <c r="J62" s="534"/>
      <c r="K62" s="534"/>
      <c r="L62" s="534"/>
      <c r="M62" s="534"/>
      <c r="N62" s="534"/>
      <c r="O62" s="534"/>
      <c r="P62" s="535"/>
      <c r="Q62" s="52"/>
    </row>
    <row r="63" spans="1:17" x14ac:dyDescent="0.2">
      <c r="A63" s="52"/>
      <c r="B63" s="533"/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5"/>
      <c r="Q63" s="52"/>
    </row>
    <row r="64" spans="1:17" x14ac:dyDescent="0.2">
      <c r="A64" s="52"/>
      <c r="B64" s="533"/>
      <c r="C64" s="534"/>
      <c r="D64" s="534"/>
      <c r="E64" s="534"/>
      <c r="F64" s="534"/>
      <c r="G64" s="534"/>
      <c r="H64" s="534"/>
      <c r="I64" s="534"/>
      <c r="J64" s="534"/>
      <c r="K64" s="534"/>
      <c r="L64" s="534"/>
      <c r="M64" s="534"/>
      <c r="N64" s="534"/>
      <c r="O64" s="534"/>
      <c r="P64" s="535"/>
      <c r="Q64" s="52"/>
    </row>
    <row r="65" spans="1:19" x14ac:dyDescent="0.2">
      <c r="A65" s="52"/>
      <c r="B65" s="533"/>
      <c r="C65" s="534"/>
      <c r="D65" s="534"/>
      <c r="E65" s="534"/>
      <c r="F65" s="534"/>
      <c r="G65" s="534"/>
      <c r="H65" s="534"/>
      <c r="I65" s="534"/>
      <c r="J65" s="534"/>
      <c r="K65" s="534"/>
      <c r="L65" s="534"/>
      <c r="M65" s="534"/>
      <c r="N65" s="534"/>
      <c r="O65" s="534"/>
      <c r="P65" s="535"/>
      <c r="Q65" s="52"/>
    </row>
    <row r="66" spans="1:19" x14ac:dyDescent="0.2">
      <c r="A66" s="52"/>
      <c r="B66" s="533"/>
      <c r="C66" s="534"/>
      <c r="D66" s="534"/>
      <c r="E66" s="534"/>
      <c r="F66" s="534"/>
      <c r="G66" s="534"/>
      <c r="H66" s="534"/>
      <c r="I66" s="534"/>
      <c r="J66" s="534"/>
      <c r="K66" s="534"/>
      <c r="L66" s="534"/>
      <c r="M66" s="534"/>
      <c r="N66" s="534"/>
      <c r="O66" s="534"/>
      <c r="P66" s="535"/>
      <c r="Q66" s="52"/>
    </row>
    <row r="67" spans="1:19" ht="13.5" thickBot="1" x14ac:dyDescent="0.25">
      <c r="A67" s="52"/>
      <c r="B67" s="536"/>
      <c r="C67" s="537"/>
      <c r="D67" s="537"/>
      <c r="E67" s="537"/>
      <c r="F67" s="537"/>
      <c r="G67" s="537"/>
      <c r="H67" s="537"/>
      <c r="I67" s="537"/>
      <c r="J67" s="537"/>
      <c r="K67" s="537"/>
      <c r="L67" s="537"/>
      <c r="M67" s="537"/>
      <c r="N67" s="537"/>
      <c r="O67" s="537"/>
      <c r="P67" s="538"/>
      <c r="Q67" s="52"/>
    </row>
    <row r="68" spans="1:19" s="53" customFormat="1" ht="4.5" customHeight="1" thickBot="1" x14ac:dyDescent="0.25">
      <c r="A68" s="579"/>
      <c r="B68" s="579"/>
      <c r="C68" s="579"/>
      <c r="D68" s="579"/>
      <c r="E68" s="579"/>
      <c r="F68" s="579"/>
      <c r="G68" s="579"/>
      <c r="H68" s="579"/>
      <c r="I68" s="579"/>
      <c r="J68" s="579"/>
      <c r="K68" s="579"/>
      <c r="L68" s="579"/>
      <c r="M68" s="579"/>
      <c r="N68" s="579"/>
      <c r="O68" s="579"/>
      <c r="P68" s="579"/>
      <c r="Q68" s="579"/>
      <c r="S68" s="101"/>
    </row>
    <row r="69" spans="1:19" ht="15" customHeight="1" x14ac:dyDescent="0.2">
      <c r="A69" s="52"/>
      <c r="B69" s="580" t="s">
        <v>5</v>
      </c>
      <c r="C69" s="583" t="s">
        <v>180</v>
      </c>
      <c r="D69" s="584"/>
      <c r="E69" s="584"/>
      <c r="F69" s="584"/>
      <c r="G69" s="584"/>
      <c r="H69" s="584"/>
      <c r="I69" s="584"/>
      <c r="J69" s="584"/>
      <c r="K69" s="584"/>
      <c r="L69" s="584"/>
      <c r="M69" s="584"/>
      <c r="N69" s="584"/>
      <c r="O69" s="584"/>
      <c r="P69" s="585"/>
      <c r="Q69" s="52"/>
    </row>
    <row r="70" spans="1:19" ht="96" customHeight="1" x14ac:dyDescent="0.2">
      <c r="A70" s="52"/>
      <c r="B70" s="581"/>
      <c r="C70" s="549" t="s">
        <v>361</v>
      </c>
      <c r="D70" s="550"/>
      <c r="E70" s="550"/>
      <c r="F70" s="550"/>
      <c r="G70" s="550"/>
      <c r="H70" s="550"/>
      <c r="I70" s="550"/>
      <c r="J70" s="550"/>
      <c r="K70" s="550"/>
      <c r="L70" s="550"/>
      <c r="M70" s="550"/>
      <c r="N70" s="550"/>
      <c r="O70" s="550"/>
      <c r="P70" s="551"/>
      <c r="Q70" s="52"/>
    </row>
    <row r="71" spans="1:19" ht="15" customHeight="1" x14ac:dyDescent="0.2">
      <c r="A71" s="52"/>
      <c r="B71" s="581"/>
      <c r="C71" s="586" t="s">
        <v>181</v>
      </c>
      <c r="D71" s="587"/>
      <c r="E71" s="587"/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8"/>
      <c r="Q71" s="52"/>
    </row>
    <row r="72" spans="1:19" ht="90" customHeight="1" x14ac:dyDescent="0.2">
      <c r="A72" s="52"/>
      <c r="B72" s="581"/>
      <c r="C72" s="549" t="s">
        <v>362</v>
      </c>
      <c r="D72" s="550"/>
      <c r="E72" s="550"/>
      <c r="F72" s="550"/>
      <c r="G72" s="550"/>
      <c r="H72" s="550"/>
      <c r="I72" s="550"/>
      <c r="J72" s="550"/>
      <c r="K72" s="550"/>
      <c r="L72" s="550"/>
      <c r="M72" s="550"/>
      <c r="N72" s="550"/>
      <c r="O72" s="550"/>
      <c r="P72" s="551"/>
      <c r="Q72" s="52"/>
    </row>
    <row r="73" spans="1:19" ht="18" customHeight="1" x14ac:dyDescent="0.2">
      <c r="A73" s="52"/>
      <c r="B73" s="581"/>
      <c r="C73" s="586" t="s">
        <v>182</v>
      </c>
      <c r="D73" s="587"/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8"/>
      <c r="Q73" s="52"/>
    </row>
    <row r="74" spans="1:19" ht="90" customHeight="1" x14ac:dyDescent="0.2">
      <c r="A74" s="52"/>
      <c r="B74" s="581"/>
      <c r="C74" s="555"/>
      <c r="D74" s="556"/>
      <c r="E74" s="556"/>
      <c r="F74" s="556"/>
      <c r="G74" s="556"/>
      <c r="H74" s="556"/>
      <c r="I74" s="556"/>
      <c r="J74" s="556"/>
      <c r="K74" s="556"/>
      <c r="L74" s="556"/>
      <c r="M74" s="556"/>
      <c r="N74" s="556"/>
      <c r="O74" s="556"/>
      <c r="P74" s="557"/>
      <c r="Q74" s="52"/>
    </row>
    <row r="75" spans="1:19" ht="17.25" customHeight="1" x14ac:dyDescent="0.2">
      <c r="A75" s="52"/>
      <c r="B75" s="581"/>
      <c r="C75" s="586" t="s">
        <v>183</v>
      </c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8"/>
      <c r="Q75" s="52"/>
    </row>
    <row r="76" spans="1:19" ht="90" customHeight="1" thickBot="1" x14ac:dyDescent="0.25">
      <c r="A76" s="52"/>
      <c r="B76" s="582"/>
      <c r="C76" s="574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6"/>
      <c r="Q76" s="52"/>
    </row>
    <row r="77" spans="1:19" ht="30.75" customHeight="1" thickBot="1" x14ac:dyDescent="0.25">
      <c r="A77" s="52"/>
      <c r="B77" s="54" t="s">
        <v>63</v>
      </c>
      <c r="C77" s="628" t="s">
        <v>196</v>
      </c>
      <c r="D77" s="629"/>
      <c r="E77" s="629"/>
      <c r="F77" s="629"/>
      <c r="G77" s="629"/>
      <c r="H77" s="629"/>
      <c r="I77" s="629"/>
      <c r="J77" s="629"/>
      <c r="K77" s="629"/>
      <c r="L77" s="629"/>
      <c r="M77" s="629"/>
      <c r="N77" s="629"/>
      <c r="O77" s="629"/>
      <c r="P77" s="630"/>
      <c r="Q77" s="52"/>
    </row>
    <row r="78" spans="1:19" ht="27.75" customHeight="1" thickBot="1" x14ac:dyDescent="0.25">
      <c r="A78" s="52"/>
      <c r="B78" s="54" t="s">
        <v>84</v>
      </c>
      <c r="C78" s="577" t="s">
        <v>85</v>
      </c>
      <c r="D78" s="577"/>
      <c r="E78" s="577"/>
      <c r="F78" s="577"/>
      <c r="G78" s="577"/>
      <c r="H78" s="577"/>
      <c r="I78" s="577"/>
      <c r="J78" s="577"/>
      <c r="K78" s="577"/>
      <c r="L78" s="577"/>
      <c r="M78" s="577"/>
      <c r="N78" s="577"/>
      <c r="O78" s="577"/>
      <c r="P78" s="578"/>
      <c r="Q78" s="52"/>
    </row>
    <row r="81" spans="3:19" x14ac:dyDescent="0.2">
      <c r="C81" s="55"/>
    </row>
    <row r="82" spans="3:19" hidden="1" x14ac:dyDescent="0.2">
      <c r="C82" s="49">
        <v>2018</v>
      </c>
    </row>
    <row r="83" spans="3:19" hidden="1" x14ac:dyDescent="0.2">
      <c r="C83" s="49">
        <v>2019</v>
      </c>
    </row>
    <row r="89" spans="3:19" s="50" customFormat="1" x14ac:dyDescent="0.2">
      <c r="S89" s="99"/>
    </row>
    <row r="90" spans="3:19" s="50" customFormat="1" x14ac:dyDescent="0.2">
      <c r="S90" s="99"/>
    </row>
    <row r="91" spans="3:19" s="50" customFormat="1" x14ac:dyDescent="0.2">
      <c r="S91" s="99"/>
    </row>
    <row r="92" spans="3:19" s="50" customFormat="1" x14ac:dyDescent="0.2">
      <c r="S92" s="99"/>
    </row>
    <row r="93" spans="3:19" s="50" customFormat="1" x14ac:dyDescent="0.2">
      <c r="S93" s="99"/>
    </row>
    <row r="94" spans="3:19" s="50" customFormat="1" x14ac:dyDescent="0.2">
      <c r="S94" s="99"/>
    </row>
    <row r="95" spans="3:19" s="50" customFormat="1" x14ac:dyDescent="0.2">
      <c r="D95" s="119"/>
      <c r="E95" s="119"/>
      <c r="F95" s="119"/>
      <c r="G95" s="119"/>
      <c r="H95" s="119"/>
      <c r="I95" s="119"/>
      <c r="S95" s="99"/>
    </row>
    <row r="96" spans="3:19" s="50" customFormat="1" x14ac:dyDescent="0.2">
      <c r="D96" s="119"/>
      <c r="E96" s="119"/>
      <c r="F96" s="119"/>
      <c r="G96" s="119"/>
      <c r="H96" s="119"/>
      <c r="I96" s="119"/>
      <c r="S96" s="99"/>
    </row>
    <row r="97" spans="2:19" s="50" customFormat="1" x14ac:dyDescent="0.2">
      <c r="B97" s="119"/>
      <c r="C97" s="119"/>
      <c r="D97" s="119"/>
      <c r="E97" s="119"/>
      <c r="F97" s="119"/>
      <c r="G97" s="119"/>
      <c r="H97" s="119"/>
      <c r="I97" s="119"/>
      <c r="S97" s="99"/>
    </row>
    <row r="98" spans="2:19" s="50" customFormat="1" x14ac:dyDescent="0.2">
      <c r="B98" s="119"/>
      <c r="C98" s="119"/>
      <c r="D98" s="119"/>
      <c r="E98" s="119"/>
      <c r="F98" s="119"/>
      <c r="G98" s="119"/>
      <c r="H98" s="119"/>
      <c r="I98" s="119"/>
      <c r="S98" s="99"/>
    </row>
    <row r="99" spans="2:19" s="50" customFormat="1" x14ac:dyDescent="0.2">
      <c r="B99" s="119"/>
      <c r="C99" s="119"/>
      <c r="D99" s="119"/>
      <c r="E99" s="119"/>
      <c r="F99" s="119"/>
      <c r="G99" s="119"/>
      <c r="H99" s="119"/>
      <c r="I99" s="119"/>
      <c r="S99" s="99"/>
    </row>
    <row r="100" spans="2:19" s="50" customFormat="1" x14ac:dyDescent="0.2">
      <c r="B100" s="119"/>
      <c r="C100" s="119"/>
      <c r="D100" s="119"/>
      <c r="E100" s="119"/>
      <c r="F100" s="119"/>
      <c r="G100" s="119"/>
      <c r="H100" s="119"/>
      <c r="I100" s="119"/>
      <c r="K100" s="119"/>
      <c r="L100" s="119"/>
      <c r="M100" s="119"/>
      <c r="N100" s="119"/>
      <c r="O100" s="119"/>
      <c r="P100" s="119"/>
      <c r="S100" s="99"/>
    </row>
    <row r="101" spans="2:19" s="50" customFormat="1" x14ac:dyDescent="0.2">
      <c r="B101" s="119"/>
      <c r="C101" s="119"/>
      <c r="D101" s="119"/>
      <c r="E101" s="119"/>
      <c r="F101" s="119"/>
      <c r="G101" s="119"/>
      <c r="H101" s="119"/>
      <c r="I101" s="119"/>
      <c r="K101" s="119"/>
      <c r="L101" s="119"/>
      <c r="M101" s="119"/>
      <c r="N101" s="119"/>
      <c r="O101" s="119"/>
      <c r="P101" s="119"/>
      <c r="S101" s="99"/>
    </row>
    <row r="102" spans="2:19" s="50" customFormat="1" x14ac:dyDescent="0.2">
      <c r="B102" s="119"/>
      <c r="C102" s="119"/>
      <c r="D102" s="119"/>
      <c r="E102" s="119"/>
      <c r="F102" s="119"/>
      <c r="G102" s="119"/>
      <c r="H102" s="119"/>
      <c r="I102" s="119"/>
      <c r="K102" s="119"/>
      <c r="L102" s="119"/>
      <c r="M102" s="119"/>
      <c r="N102" s="119"/>
      <c r="O102" s="119"/>
      <c r="P102" s="119"/>
      <c r="S102" s="99"/>
    </row>
    <row r="103" spans="2:19" s="50" customFormat="1" x14ac:dyDescent="0.2">
      <c r="B103" s="119"/>
      <c r="C103" s="119"/>
      <c r="D103" s="119"/>
      <c r="E103" s="119"/>
      <c r="F103" s="119"/>
      <c r="G103" s="119"/>
      <c r="H103" s="119"/>
      <c r="I103" s="119"/>
      <c r="K103" s="119"/>
      <c r="L103" s="119"/>
      <c r="M103" s="119"/>
      <c r="N103" s="119"/>
      <c r="O103" s="119"/>
      <c r="P103" s="119"/>
      <c r="Q103" s="56" t="s">
        <v>69</v>
      </c>
      <c r="S103" s="99"/>
    </row>
    <row r="104" spans="2:19" s="50" customFormat="1" x14ac:dyDescent="0.2">
      <c r="B104" s="120"/>
      <c r="C104" s="120"/>
      <c r="D104" s="119"/>
      <c r="E104" s="119"/>
      <c r="F104" s="119"/>
      <c r="G104" s="119"/>
      <c r="H104" s="119"/>
      <c r="I104" s="119"/>
      <c r="K104" s="119"/>
      <c r="L104" s="119"/>
      <c r="O104" s="119"/>
      <c r="P104" s="119"/>
      <c r="Q104" s="56" t="s">
        <v>70</v>
      </c>
      <c r="S104" s="99"/>
    </row>
    <row r="105" spans="2:19" s="50" customFormat="1" x14ac:dyDescent="0.2">
      <c r="B105" s="120"/>
      <c r="C105" s="120"/>
      <c r="D105" s="119"/>
      <c r="E105" s="119"/>
      <c r="F105" s="119"/>
      <c r="G105" s="119"/>
      <c r="H105" s="119"/>
      <c r="I105" s="119"/>
      <c r="K105" s="119"/>
      <c r="L105" s="119"/>
      <c r="O105" s="119"/>
      <c r="P105" s="119"/>
      <c r="Q105" s="56" t="s">
        <v>72</v>
      </c>
      <c r="S105" s="99"/>
    </row>
    <row r="106" spans="2:19" s="50" customFormat="1" x14ac:dyDescent="0.2">
      <c r="B106" s="120"/>
      <c r="C106" s="120"/>
      <c r="D106" s="119"/>
      <c r="E106" s="119"/>
      <c r="F106" s="119"/>
      <c r="G106" s="119"/>
      <c r="H106" s="119"/>
      <c r="I106" s="119"/>
      <c r="K106" s="119"/>
      <c r="L106" s="119"/>
      <c r="O106" s="119"/>
      <c r="P106" s="119"/>
      <c r="Q106" s="56" t="s">
        <v>71</v>
      </c>
      <c r="S106" s="99"/>
    </row>
    <row r="107" spans="2:19" s="50" customFormat="1" x14ac:dyDescent="0.2">
      <c r="B107" s="119"/>
      <c r="C107" s="120"/>
      <c r="D107" s="119"/>
      <c r="E107" s="119"/>
      <c r="F107" s="119"/>
      <c r="G107" s="119"/>
      <c r="H107" s="119"/>
      <c r="I107" s="119"/>
      <c r="K107" s="119"/>
      <c r="L107" s="119"/>
      <c r="M107" s="120"/>
      <c r="N107" s="119"/>
      <c r="O107" s="119"/>
      <c r="P107" s="119"/>
      <c r="Q107" s="56" t="s">
        <v>73</v>
      </c>
      <c r="S107" s="99"/>
    </row>
    <row r="108" spans="2:19" s="50" customFormat="1" x14ac:dyDescent="0.2">
      <c r="B108" s="119"/>
      <c r="C108" s="120"/>
      <c r="D108" s="119"/>
      <c r="E108" s="119"/>
      <c r="F108" s="119"/>
      <c r="G108" s="119"/>
      <c r="H108" s="119"/>
      <c r="I108" s="119"/>
      <c r="K108" s="119"/>
      <c r="L108" s="119"/>
      <c r="M108" s="119"/>
      <c r="N108" s="119" t="s">
        <v>67</v>
      </c>
      <c r="O108" s="119"/>
      <c r="P108" s="119"/>
      <c r="Q108" s="56" t="s">
        <v>74</v>
      </c>
      <c r="S108" s="99"/>
    </row>
    <row r="109" spans="2:19" s="50" customFormat="1" x14ac:dyDescent="0.2">
      <c r="B109" s="119"/>
      <c r="C109" s="120"/>
      <c r="D109" s="119"/>
      <c r="E109" s="119"/>
      <c r="F109" s="119"/>
      <c r="G109" s="119"/>
      <c r="H109" s="119"/>
      <c r="I109" s="119"/>
      <c r="K109" s="119"/>
      <c r="L109" s="119"/>
      <c r="M109" s="119"/>
      <c r="N109" s="119"/>
      <c r="O109" s="119"/>
      <c r="P109" s="119"/>
      <c r="S109" s="99"/>
    </row>
    <row r="110" spans="2:19" s="50" customFormat="1" x14ac:dyDescent="0.2">
      <c r="B110" s="119"/>
      <c r="C110" s="120"/>
      <c r="D110" s="119"/>
      <c r="E110" s="119"/>
      <c r="F110" s="119"/>
      <c r="G110" s="119"/>
      <c r="H110" s="119"/>
      <c r="I110" s="119"/>
      <c r="K110" s="119"/>
      <c r="L110" s="119"/>
      <c r="M110" s="119"/>
      <c r="N110" s="119"/>
      <c r="O110" s="119"/>
      <c r="P110" s="119"/>
      <c r="S110" s="99"/>
    </row>
    <row r="111" spans="2:19" s="50" customFormat="1" x14ac:dyDescent="0.2">
      <c r="B111" s="119"/>
      <c r="C111" s="119"/>
      <c r="D111" s="119"/>
      <c r="E111" s="119"/>
      <c r="F111" s="119"/>
      <c r="G111" s="119"/>
      <c r="H111" s="119"/>
      <c r="I111" s="119"/>
      <c r="K111" s="119"/>
      <c r="L111" s="119"/>
      <c r="M111" s="119"/>
      <c r="N111" s="119"/>
      <c r="O111" s="119"/>
      <c r="P111" s="119"/>
      <c r="S111" s="99"/>
    </row>
    <row r="112" spans="2:19" s="50" customFormat="1" x14ac:dyDescent="0.2">
      <c r="B112" s="119"/>
      <c r="C112" s="119"/>
      <c r="D112" s="119"/>
      <c r="E112" s="119"/>
      <c r="F112" s="119"/>
      <c r="G112" s="119"/>
      <c r="H112" s="119"/>
      <c r="I112" s="119"/>
      <c r="K112" s="119"/>
      <c r="L112" s="119"/>
      <c r="M112" s="119"/>
      <c r="N112" s="119"/>
      <c r="O112" s="119"/>
      <c r="P112" s="119"/>
      <c r="S112" s="99"/>
    </row>
    <row r="113" spans="2:19" s="50" customFormat="1" x14ac:dyDescent="0.2">
      <c r="B113" s="119"/>
      <c r="C113" s="119"/>
      <c r="D113" s="119"/>
      <c r="E113" s="119"/>
      <c r="F113" s="119"/>
      <c r="G113" s="119"/>
      <c r="H113" s="119"/>
      <c r="I113" s="119"/>
      <c r="K113" s="119"/>
      <c r="L113" s="119"/>
      <c r="M113" s="119"/>
      <c r="N113" s="119"/>
      <c r="O113" s="119"/>
      <c r="P113" s="119"/>
      <c r="Q113" s="56">
        <v>2015</v>
      </c>
      <c r="S113" s="99"/>
    </row>
    <row r="114" spans="2:19" s="50" customFormat="1" ht="12.75" customHeight="1" x14ac:dyDescent="0.2">
      <c r="B114" s="119"/>
      <c r="C114" s="119"/>
      <c r="D114" s="119"/>
      <c r="E114" s="119"/>
      <c r="F114" s="119"/>
      <c r="G114" s="119"/>
      <c r="H114" s="119"/>
      <c r="I114" s="119"/>
      <c r="Q114" s="56">
        <v>2016</v>
      </c>
      <c r="S114" s="99"/>
    </row>
    <row r="115" spans="2:19" s="50" customFormat="1" x14ac:dyDescent="0.2">
      <c r="B115" s="119"/>
      <c r="C115" s="119"/>
      <c r="D115" s="119"/>
      <c r="E115" s="119"/>
      <c r="F115" s="119"/>
      <c r="G115" s="119"/>
      <c r="H115" s="119"/>
      <c r="I115" s="119"/>
      <c r="Q115" s="56">
        <v>2017</v>
      </c>
      <c r="S115" s="99"/>
    </row>
    <row r="116" spans="2:19" s="50" customFormat="1" x14ac:dyDescent="0.2">
      <c r="C116" s="119"/>
      <c r="H116" s="119"/>
      <c r="I116" s="119"/>
      <c r="Q116" s="56">
        <v>2018</v>
      </c>
      <c r="S116" s="99"/>
    </row>
    <row r="117" spans="2:19" s="50" customFormat="1" x14ac:dyDescent="0.2">
      <c r="C117" s="119"/>
      <c r="H117" s="119"/>
      <c r="I117" s="119"/>
      <c r="S117" s="99"/>
    </row>
    <row r="118" spans="2:19" s="50" customFormat="1" x14ac:dyDescent="0.2">
      <c r="C118" s="119"/>
      <c r="H118" s="119"/>
      <c r="I118" s="119"/>
      <c r="S118" s="99"/>
    </row>
    <row r="119" spans="2:19" s="50" customFormat="1" x14ac:dyDescent="0.2">
      <c r="B119" s="58"/>
      <c r="C119" s="119"/>
      <c r="H119" s="119"/>
      <c r="I119" s="119"/>
      <c r="S119" s="99"/>
    </row>
    <row r="120" spans="2:19" s="50" customFormat="1" x14ac:dyDescent="0.2">
      <c r="B120" s="58"/>
      <c r="C120" s="119"/>
      <c r="H120" s="119"/>
      <c r="I120" s="119"/>
      <c r="S120" s="99"/>
    </row>
    <row r="121" spans="2:19" s="50" customFormat="1" x14ac:dyDescent="0.2">
      <c r="B121" s="58"/>
      <c r="C121" s="119"/>
      <c r="H121" s="119"/>
      <c r="I121" s="119"/>
      <c r="S121" s="99"/>
    </row>
    <row r="122" spans="2:19" s="50" customFormat="1" x14ac:dyDescent="0.2">
      <c r="B122" s="58"/>
      <c r="C122" s="119"/>
      <c r="H122" s="119"/>
      <c r="I122" s="119"/>
      <c r="S122" s="99"/>
    </row>
    <row r="123" spans="2:19" s="50" customFormat="1" x14ac:dyDescent="0.2">
      <c r="B123" s="58"/>
      <c r="C123" s="119"/>
      <c r="H123" s="119"/>
      <c r="I123" s="119"/>
      <c r="S123" s="99"/>
    </row>
    <row r="124" spans="2:19" s="50" customFormat="1" x14ac:dyDescent="0.2">
      <c r="B124" s="58"/>
      <c r="C124" s="119"/>
      <c r="H124" s="119"/>
      <c r="I124" s="119"/>
      <c r="S124" s="99"/>
    </row>
    <row r="125" spans="2:19" s="50" customFormat="1" x14ac:dyDescent="0.2">
      <c r="B125" s="58"/>
      <c r="C125" s="119"/>
      <c r="H125" s="119"/>
      <c r="I125" s="119"/>
      <c r="S125" s="99"/>
    </row>
    <row r="126" spans="2:19" s="50" customFormat="1" x14ac:dyDescent="0.2">
      <c r="B126" s="59"/>
      <c r="C126" s="119"/>
      <c r="H126" s="119"/>
      <c r="I126" s="119"/>
      <c r="S126" s="99"/>
    </row>
    <row r="127" spans="2:19" s="50" customFormat="1" x14ac:dyDescent="0.2">
      <c r="B127" s="59"/>
      <c r="C127" s="119"/>
      <c r="H127" s="119"/>
      <c r="I127" s="119"/>
      <c r="S127" s="99"/>
    </row>
    <row r="128" spans="2:19" s="50" customFormat="1" x14ac:dyDescent="0.2">
      <c r="C128" s="119"/>
      <c r="H128" s="119"/>
      <c r="I128" s="119"/>
      <c r="S128" s="99"/>
    </row>
    <row r="129" spans="2:19" s="50" customFormat="1" x14ac:dyDescent="0.2">
      <c r="B129" s="162" t="s">
        <v>260</v>
      </c>
      <c r="C129" s="119"/>
      <c r="F129" s="119"/>
      <c r="I129" s="119"/>
      <c r="S129" s="99"/>
    </row>
    <row r="130" spans="2:19" s="50" customFormat="1" x14ac:dyDescent="0.2">
      <c r="B130" s="162" t="s">
        <v>261</v>
      </c>
      <c r="C130" s="119"/>
      <c r="F130" s="119"/>
      <c r="I130" s="119"/>
      <c r="S130" s="99"/>
    </row>
    <row r="131" spans="2:19" s="50" customFormat="1" x14ac:dyDescent="0.2">
      <c r="B131" s="162" t="s">
        <v>262</v>
      </c>
      <c r="C131" s="119"/>
      <c r="F131" s="119"/>
      <c r="I131" s="51"/>
      <c r="J131" s="51"/>
      <c r="K131" s="51"/>
      <c r="S131" s="99"/>
    </row>
    <row r="132" spans="2:19" s="50" customFormat="1" x14ac:dyDescent="0.2">
      <c r="B132" s="162" t="s">
        <v>263</v>
      </c>
      <c r="C132" s="119"/>
      <c r="F132" s="119"/>
      <c r="G132" s="119"/>
      <c r="H132" s="51"/>
      <c r="I132" s="51"/>
      <c r="J132" s="51"/>
      <c r="K132" s="51"/>
      <c r="S132" s="99"/>
    </row>
    <row r="133" spans="2:19" s="50" customFormat="1" x14ac:dyDescent="0.2">
      <c r="B133" s="162" t="s">
        <v>264</v>
      </c>
      <c r="C133" s="119"/>
      <c r="F133" s="119"/>
      <c r="G133" s="119"/>
      <c r="H133" s="51"/>
      <c r="I133" s="51"/>
      <c r="J133" s="51"/>
      <c r="K133" s="51"/>
      <c r="S133" s="99"/>
    </row>
    <row r="134" spans="2:19" s="50" customFormat="1" x14ac:dyDescent="0.2">
      <c r="B134" s="162" t="s">
        <v>265</v>
      </c>
      <c r="C134" s="119"/>
      <c r="F134" s="119"/>
      <c r="G134" s="119"/>
      <c r="H134" s="51"/>
      <c r="I134" s="51"/>
      <c r="J134" s="51"/>
      <c r="K134" s="51"/>
      <c r="S134" s="99"/>
    </row>
    <row r="135" spans="2:19" s="50" customFormat="1" x14ac:dyDescent="0.2">
      <c r="B135" s="162" t="s">
        <v>266</v>
      </c>
      <c r="C135" s="119"/>
      <c r="F135" s="119"/>
      <c r="G135" s="119"/>
      <c r="H135" s="51"/>
      <c r="I135" s="51"/>
      <c r="J135" s="51"/>
      <c r="K135" s="51"/>
      <c r="S135" s="99"/>
    </row>
    <row r="136" spans="2:19" s="50" customFormat="1" x14ac:dyDescent="0.2">
      <c r="B136" s="60"/>
      <c r="C136" s="119"/>
      <c r="F136" s="119"/>
      <c r="G136" s="119"/>
      <c r="H136" s="51"/>
      <c r="I136" s="51"/>
      <c r="J136" s="51"/>
      <c r="K136" s="51"/>
      <c r="S136" s="99"/>
    </row>
    <row r="137" spans="2:19" s="50" customFormat="1" x14ac:dyDescent="0.2">
      <c r="B137" s="58"/>
      <c r="C137" s="119"/>
      <c r="F137" s="119"/>
      <c r="G137" s="119"/>
      <c r="H137" s="51"/>
      <c r="I137" s="51"/>
      <c r="J137" s="51"/>
      <c r="K137" s="51"/>
      <c r="S137" s="99"/>
    </row>
    <row r="138" spans="2:19" s="52" customFormat="1" x14ac:dyDescent="0.2">
      <c r="B138" s="58"/>
      <c r="C138" s="119"/>
      <c r="F138" s="119"/>
      <c r="G138" s="119"/>
      <c r="H138" s="51"/>
      <c r="I138" s="51"/>
      <c r="J138" s="51"/>
      <c r="K138" s="51"/>
      <c r="S138" s="102"/>
    </row>
    <row r="139" spans="2:19" s="52" customFormat="1" x14ac:dyDescent="0.2">
      <c r="B139" s="50" t="s">
        <v>29</v>
      </c>
      <c r="C139" s="119"/>
      <c r="F139" s="119"/>
      <c r="G139" s="119"/>
      <c r="H139" s="51"/>
      <c r="I139" s="51"/>
      <c r="J139" s="51"/>
      <c r="K139" s="51"/>
      <c r="S139" s="102"/>
    </row>
    <row r="140" spans="2:19" s="52" customFormat="1" x14ac:dyDescent="0.2">
      <c r="B140" s="57" t="s">
        <v>55</v>
      </c>
      <c r="C140" s="119"/>
      <c r="F140" s="119"/>
      <c r="G140" s="119"/>
      <c r="H140" s="51"/>
      <c r="I140" s="51"/>
      <c r="J140" s="51"/>
      <c r="K140" s="51"/>
      <c r="S140" s="102"/>
    </row>
    <row r="141" spans="2:19" s="52" customFormat="1" x14ac:dyDescent="0.2">
      <c r="B141" s="57" t="s">
        <v>166</v>
      </c>
      <c r="C141" s="119"/>
      <c r="F141" s="119"/>
      <c r="G141" s="119"/>
      <c r="H141" s="51"/>
      <c r="I141" s="51"/>
      <c r="J141" s="51"/>
      <c r="K141" s="51"/>
      <c r="S141" s="102"/>
    </row>
    <row r="142" spans="2:19" s="52" customFormat="1" x14ac:dyDescent="0.2">
      <c r="B142" s="57" t="s">
        <v>39</v>
      </c>
      <c r="C142" s="119"/>
      <c r="F142" s="119"/>
      <c r="G142" s="119"/>
      <c r="H142" s="51"/>
      <c r="I142" s="51"/>
      <c r="J142" s="51"/>
      <c r="K142" s="51"/>
      <c r="S142" s="102"/>
    </row>
    <row r="143" spans="2:19" s="52" customFormat="1" x14ac:dyDescent="0.2">
      <c r="B143" s="57" t="s">
        <v>172</v>
      </c>
      <c r="C143" s="119"/>
      <c r="F143" s="119"/>
      <c r="G143" s="119"/>
      <c r="H143" s="51"/>
      <c r="I143" s="51"/>
      <c r="J143" s="51"/>
      <c r="K143" s="51"/>
      <c r="S143" s="102"/>
    </row>
    <row r="144" spans="2:19" s="52" customFormat="1" x14ac:dyDescent="0.2">
      <c r="B144" s="57" t="s">
        <v>112</v>
      </c>
      <c r="C144" s="119"/>
      <c r="F144" s="119"/>
      <c r="G144" s="119"/>
      <c r="J144" s="51"/>
      <c r="K144" s="51"/>
      <c r="S144" s="102"/>
    </row>
    <row r="145" spans="2:19" s="52" customFormat="1" x14ac:dyDescent="0.2">
      <c r="B145" s="57" t="s">
        <v>174</v>
      </c>
      <c r="C145" s="119"/>
      <c r="F145" s="119"/>
      <c r="G145" s="119"/>
      <c r="S145" s="102"/>
    </row>
    <row r="146" spans="2:19" s="52" customFormat="1" x14ac:dyDescent="0.2">
      <c r="B146" s="57" t="s">
        <v>53</v>
      </c>
      <c r="C146" s="119"/>
      <c r="F146" s="119"/>
      <c r="G146" s="119"/>
      <c r="S146" s="102"/>
    </row>
    <row r="147" spans="2:19" s="52" customFormat="1" x14ac:dyDescent="0.2">
      <c r="B147" s="57" t="s">
        <v>163</v>
      </c>
      <c r="C147" s="119"/>
      <c r="F147" s="119"/>
      <c r="G147" s="119"/>
      <c r="S147" s="102"/>
    </row>
    <row r="148" spans="2:19" s="52" customFormat="1" x14ac:dyDescent="0.2">
      <c r="B148" s="57" t="s">
        <v>167</v>
      </c>
      <c r="C148" s="119"/>
      <c r="F148" s="119"/>
      <c r="G148" s="119"/>
      <c r="S148" s="102"/>
    </row>
    <row r="149" spans="2:19" x14ac:dyDescent="0.2">
      <c r="B149" s="121" t="s">
        <v>187</v>
      </c>
      <c r="C149" s="119"/>
      <c r="F149" s="119"/>
      <c r="G149" s="119"/>
    </row>
    <row r="150" spans="2:19" x14ac:dyDescent="0.2">
      <c r="B150" s="57" t="s">
        <v>165</v>
      </c>
      <c r="C150" s="119"/>
      <c r="F150" s="119"/>
      <c r="G150" s="119"/>
    </row>
    <row r="151" spans="2:19" x14ac:dyDescent="0.2">
      <c r="B151" s="57" t="s">
        <v>170</v>
      </c>
      <c r="C151" s="119"/>
      <c r="F151" s="119"/>
      <c r="G151" s="119"/>
    </row>
    <row r="152" spans="2:19" x14ac:dyDescent="0.2">
      <c r="B152" s="57" t="s">
        <v>173</v>
      </c>
      <c r="C152" s="119"/>
      <c r="F152" s="119"/>
      <c r="G152" s="119"/>
    </row>
    <row r="153" spans="2:19" x14ac:dyDescent="0.2">
      <c r="B153" s="57" t="s">
        <v>171</v>
      </c>
      <c r="C153" s="119"/>
      <c r="F153" s="119"/>
      <c r="G153" s="119"/>
    </row>
    <row r="154" spans="2:19" x14ac:dyDescent="0.2">
      <c r="B154" s="57" t="s">
        <v>168</v>
      </c>
      <c r="C154" s="119"/>
      <c r="F154" s="119"/>
      <c r="G154" s="119"/>
    </row>
    <row r="155" spans="2:19" x14ac:dyDescent="0.2">
      <c r="B155" s="57" t="s">
        <v>161</v>
      </c>
      <c r="C155" s="119"/>
      <c r="F155" s="119"/>
      <c r="G155" s="119"/>
    </row>
    <row r="156" spans="2:19" x14ac:dyDescent="0.2">
      <c r="B156" s="57" t="s">
        <v>169</v>
      </c>
      <c r="C156" s="119"/>
    </row>
    <row r="157" spans="2:19" x14ac:dyDescent="0.2">
      <c r="B157" s="57" t="s">
        <v>162</v>
      </c>
      <c r="C157" s="119"/>
    </row>
    <row r="158" spans="2:19" x14ac:dyDescent="0.2">
      <c r="B158" s="57" t="s">
        <v>164</v>
      </c>
      <c r="C158" s="119"/>
    </row>
    <row r="159" spans="2:19" x14ac:dyDescent="0.2">
      <c r="B159" s="57" t="s">
        <v>46</v>
      </c>
      <c r="C159" s="119"/>
    </row>
    <row r="160" spans="2:19" x14ac:dyDescent="0.2">
      <c r="B160" s="57" t="s">
        <v>54</v>
      </c>
      <c r="C160" s="119"/>
    </row>
    <row r="161" spans="2:3" x14ac:dyDescent="0.2">
      <c r="B161" s="57" t="s">
        <v>45</v>
      </c>
      <c r="C161" s="119"/>
    </row>
    <row r="162" spans="2:3" x14ac:dyDescent="0.2">
      <c r="B162" s="57" t="s">
        <v>47</v>
      </c>
      <c r="C162" s="119"/>
    </row>
    <row r="163" spans="2:3" x14ac:dyDescent="0.2">
      <c r="B163" s="57" t="s">
        <v>113</v>
      </c>
      <c r="C163" s="119"/>
    </row>
    <row r="164" spans="2:3" x14ac:dyDescent="0.2">
      <c r="B164" s="57" t="s">
        <v>111</v>
      </c>
      <c r="C164" s="119"/>
    </row>
    <row r="165" spans="2:3" x14ac:dyDescent="0.2">
      <c r="B165" s="57" t="s">
        <v>40</v>
      </c>
      <c r="C165" s="119"/>
    </row>
    <row r="166" spans="2:3" x14ac:dyDescent="0.2">
      <c r="B166" s="57" t="s">
        <v>110</v>
      </c>
    </row>
    <row r="167" spans="2:3" x14ac:dyDescent="0.2">
      <c r="B167" s="50"/>
    </row>
    <row r="168" spans="2:3" x14ac:dyDescent="0.2">
      <c r="B168" s="50"/>
    </row>
    <row r="169" spans="2:3" x14ac:dyDescent="0.2">
      <c r="B169" s="50"/>
    </row>
    <row r="170" spans="2:3" x14ac:dyDescent="0.2">
      <c r="B170" s="50" t="s">
        <v>188</v>
      </c>
    </row>
    <row r="171" spans="2:3" x14ac:dyDescent="0.2">
      <c r="B171" s="56" t="s">
        <v>66</v>
      </c>
    </row>
    <row r="172" spans="2:3" x14ac:dyDescent="0.2">
      <c r="B172" s="56" t="s">
        <v>85</v>
      </c>
    </row>
    <row r="173" spans="2:3" x14ac:dyDescent="0.2">
      <c r="B173" s="50"/>
    </row>
    <row r="174" spans="2:3" x14ac:dyDescent="0.2">
      <c r="B174" s="58"/>
    </row>
    <row r="175" spans="2:3" x14ac:dyDescent="0.2">
      <c r="B175" s="58"/>
    </row>
    <row r="176" spans="2:3" x14ac:dyDescent="0.2">
      <c r="B176" s="61"/>
    </row>
    <row r="177" spans="2:2" x14ac:dyDescent="0.2">
      <c r="B177" s="61"/>
    </row>
    <row r="178" spans="2:2" x14ac:dyDescent="0.2">
      <c r="B178" s="61"/>
    </row>
    <row r="179" spans="2:2" x14ac:dyDescent="0.2">
      <c r="B179" s="61"/>
    </row>
    <row r="180" spans="2:2" x14ac:dyDescent="0.2">
      <c r="B180" s="61"/>
    </row>
  </sheetData>
  <sheetProtection formatColumns="0" formatRows="0"/>
  <mergeCells count="78">
    <mergeCell ref="B7:P8"/>
    <mergeCell ref="B9:P9"/>
    <mergeCell ref="C10:I10"/>
    <mergeCell ref="J10:M10"/>
    <mergeCell ref="N10:P10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17:P17"/>
    <mergeCell ref="C18:P18"/>
    <mergeCell ref="B19:P19"/>
    <mergeCell ref="B20:P20"/>
    <mergeCell ref="B21:P21"/>
    <mergeCell ref="C22:P22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M41:P41"/>
    <mergeCell ref="B35:P35"/>
    <mergeCell ref="C36:P36"/>
    <mergeCell ref="B38:P38"/>
    <mergeCell ref="C39:G39"/>
    <mergeCell ref="H39:L39"/>
    <mergeCell ref="M39:P39"/>
    <mergeCell ref="C44:G44"/>
    <mergeCell ref="H44:L44"/>
    <mergeCell ref="M44:P44"/>
    <mergeCell ref="B46:P46"/>
    <mergeCell ref="B48:B49"/>
    <mergeCell ref="C40:G40"/>
    <mergeCell ref="H40:L40"/>
    <mergeCell ref="M40:P40"/>
    <mergeCell ref="C41:G41"/>
    <mergeCell ref="H41:L41"/>
    <mergeCell ref="C73:P73"/>
    <mergeCell ref="C74:P74"/>
    <mergeCell ref="C75:P75"/>
    <mergeCell ref="B51:P51"/>
    <mergeCell ref="C42:G42"/>
    <mergeCell ref="H42:L42"/>
    <mergeCell ref="M42:P42"/>
    <mergeCell ref="C43:G43"/>
    <mergeCell ref="H43:L43"/>
    <mergeCell ref="M43:P43"/>
    <mergeCell ref="C76:P76"/>
    <mergeCell ref="C77:P77"/>
    <mergeCell ref="C78:P78"/>
    <mergeCell ref="B52:P67"/>
    <mergeCell ref="A68:Q68"/>
    <mergeCell ref="B69:B76"/>
    <mergeCell ref="C69:P69"/>
    <mergeCell ref="C70:P70"/>
    <mergeCell ref="C71:P71"/>
    <mergeCell ref="C72:P72"/>
  </mergeCells>
  <conditionalFormatting sqref="F49">
    <cfRule type="cellIs" dxfId="216" priority="17" stopIfTrue="1" operator="equal">
      <formula>"0"</formula>
    </cfRule>
    <cfRule type="cellIs" dxfId="215" priority="18" stopIfTrue="1" operator="lessThanOrEqual">
      <formula>$S$5</formula>
    </cfRule>
    <cfRule type="cellIs" dxfId="214" priority="19" stopIfTrue="1" operator="greaterThanOrEqual">
      <formula>$S$2</formula>
    </cfRule>
    <cfRule type="cellIs" dxfId="201" priority="20" stopIfTrue="1" operator="between">
      <formula>$S$4</formula>
      <formula>$S$3</formula>
    </cfRule>
  </conditionalFormatting>
  <conditionalFormatting sqref="I49">
    <cfRule type="cellIs" dxfId="213" priority="13" stopIfTrue="1" operator="equal">
      <formula>"0"</formula>
    </cfRule>
    <cfRule type="cellIs" dxfId="212" priority="14" stopIfTrue="1" operator="lessThanOrEqual">
      <formula>$S$5</formula>
    </cfRule>
    <cfRule type="cellIs" dxfId="211" priority="15" stopIfTrue="1" operator="greaterThanOrEqual">
      <formula>$S$2</formula>
    </cfRule>
    <cfRule type="cellIs" dxfId="200" priority="16" stopIfTrue="1" operator="between">
      <formula>$S$4</formula>
      <formula>$S$3</formula>
    </cfRule>
  </conditionalFormatting>
  <conditionalFormatting sqref="L49">
    <cfRule type="cellIs" dxfId="210" priority="9" stopIfTrue="1" operator="equal">
      <formula>"0"</formula>
    </cfRule>
    <cfRule type="cellIs" dxfId="209" priority="10" stopIfTrue="1" operator="lessThanOrEqual">
      <formula>$S$5</formula>
    </cfRule>
    <cfRule type="cellIs" dxfId="208" priority="11" stopIfTrue="1" operator="greaterThanOrEqual">
      <formula>$S$2</formula>
    </cfRule>
    <cfRule type="cellIs" dxfId="199" priority="12" stopIfTrue="1" operator="between">
      <formula>$S$4</formula>
      <formula>$S$3</formula>
    </cfRule>
  </conditionalFormatting>
  <conditionalFormatting sqref="O49">
    <cfRule type="cellIs" dxfId="207" priority="5" stopIfTrue="1" operator="equal">
      <formula>"0"</formula>
    </cfRule>
    <cfRule type="cellIs" dxfId="206" priority="6" stopIfTrue="1" operator="lessThanOrEqual">
      <formula>$S$5</formula>
    </cfRule>
    <cfRule type="cellIs" dxfId="205" priority="7" stopIfTrue="1" operator="greaterThanOrEqual">
      <formula>$S$2</formula>
    </cfRule>
    <cfRule type="cellIs" dxfId="198" priority="8" stopIfTrue="1" operator="between">
      <formula>$S$4</formula>
      <formula>$S$3</formula>
    </cfRule>
  </conditionalFormatting>
  <conditionalFormatting sqref="P49">
    <cfRule type="cellIs" dxfId="204" priority="1" stopIfTrue="1" operator="equal">
      <formula>"0"</formula>
    </cfRule>
    <cfRule type="cellIs" dxfId="203" priority="2" stopIfTrue="1" operator="lessThanOrEqual">
      <formula>$S$5</formula>
    </cfRule>
    <cfRule type="cellIs" dxfId="202" priority="3" stopIfTrue="1" operator="greaterThanOrEqual">
      <formula>$S$2</formula>
    </cfRule>
    <cfRule type="cellIs" dxfId="197" priority="4" stopIfTrue="1" operator="between">
      <formula>$S$4</formula>
      <formula>$S$3</formula>
    </cfRule>
  </conditionalFormatting>
  <dataValidations count="6">
    <dataValidation type="list" allowBlank="1" showInputMessage="1" showErrorMessage="1" sqref="C78:P78">
      <formula1>$B$171:$B$172</formula1>
    </dataValidation>
    <dataValidation type="list" allowBlank="1" showInputMessage="1" showErrorMessage="1" sqref="C12:P12">
      <formula1>$B$140:$B$166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6:P36 C34:P34">
      <formula1>$Q$103:$Q$108</formula1>
    </dataValidation>
    <dataValidation type="list" allowBlank="1" showInputMessage="1" showErrorMessage="1" sqref="C18:P18">
      <formula1>$B$129:$B$135</formula1>
    </dataValidation>
    <dataValidation type="list" allowBlank="1" showInputMessage="1" showErrorMessage="1" sqref="C10:I10">
      <formula1>"2023,2024,2025,2026,2027"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146"/>
  <sheetViews>
    <sheetView topLeftCell="A7" zoomScale="70" zoomScaleNormal="70" workbookViewId="0">
      <selection activeCell="H14" sqref="H14"/>
    </sheetView>
  </sheetViews>
  <sheetFormatPr baseColWidth="10" defaultRowHeight="30" customHeight="1" x14ac:dyDescent="0.2"/>
  <cols>
    <col min="1" max="1" width="28.5703125" style="86" customWidth="1"/>
    <col min="2" max="2" width="27" style="79" bestFit="1" customWidth="1"/>
    <col min="3" max="12" width="15.7109375" style="79" customWidth="1"/>
    <col min="13" max="13" width="5.28515625" style="79" customWidth="1"/>
    <col min="14" max="14" width="10.7109375" style="79" customWidth="1"/>
    <col min="15" max="15" width="34.140625" style="79" customWidth="1"/>
    <col min="16" max="17" width="11.42578125" style="111"/>
    <col min="18" max="18" width="11.42578125" style="99" hidden="1" customWidth="1"/>
    <col min="19" max="19" width="11.42578125" style="111"/>
    <col min="20" max="16384" width="11.42578125" style="79"/>
  </cols>
  <sheetData>
    <row r="1" spans="1:23" ht="30" customHeight="1" x14ac:dyDescent="0.25">
      <c r="A1" s="570"/>
      <c r="B1" s="563" t="s">
        <v>56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5"/>
      <c r="N1" s="566" t="s">
        <v>57</v>
      </c>
      <c r="O1" s="567"/>
      <c r="P1" s="110"/>
      <c r="S1" s="110"/>
      <c r="T1" s="76"/>
      <c r="U1" s="76"/>
      <c r="V1" s="77"/>
      <c r="W1" s="78"/>
    </row>
    <row r="2" spans="1:23" s="53" customFormat="1" ht="30" customHeight="1" x14ac:dyDescent="0.25">
      <c r="A2" s="570"/>
      <c r="B2" s="563" t="s">
        <v>87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5"/>
      <c r="N2" s="436" t="s">
        <v>189</v>
      </c>
      <c r="O2" s="437"/>
      <c r="P2" s="112"/>
      <c r="Q2" s="113"/>
      <c r="R2" s="49">
        <v>0.95</v>
      </c>
      <c r="S2" s="112"/>
      <c r="T2" s="80"/>
      <c r="U2" s="80"/>
      <c r="V2" s="81"/>
      <c r="W2" s="82"/>
    </row>
    <row r="3" spans="1:23" s="53" customFormat="1" ht="30" customHeight="1" x14ac:dyDescent="0.25">
      <c r="A3" s="570"/>
      <c r="B3" s="563" t="s">
        <v>89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5"/>
      <c r="N3" s="566" t="s">
        <v>175</v>
      </c>
      <c r="O3" s="567"/>
      <c r="P3" s="112"/>
      <c r="Q3" s="113"/>
      <c r="R3" s="49">
        <v>0.94999</v>
      </c>
      <c r="S3" s="112"/>
      <c r="T3" s="80"/>
      <c r="U3" s="80"/>
      <c r="V3" s="81"/>
      <c r="W3" s="82"/>
    </row>
    <row r="4" spans="1:23" s="53" customFormat="1" ht="30" customHeight="1" x14ac:dyDescent="0.25">
      <c r="A4" s="570"/>
      <c r="B4" s="563" t="s">
        <v>91</v>
      </c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5"/>
      <c r="N4" s="567" t="s">
        <v>61</v>
      </c>
      <c r="O4" s="567"/>
      <c r="P4" s="114"/>
      <c r="Q4" s="113"/>
      <c r="R4" s="49">
        <v>0.65</v>
      </c>
      <c r="S4" s="114"/>
      <c r="T4" s="83"/>
      <c r="U4" s="83"/>
      <c r="V4" s="81"/>
      <c r="W4" s="82"/>
    </row>
    <row r="5" spans="1:23" s="53" customFormat="1" ht="18" x14ac:dyDescent="0.25">
      <c r="A5" s="103"/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  <c r="N5" s="106"/>
      <c r="O5" s="106"/>
      <c r="P5" s="114"/>
      <c r="Q5" s="113"/>
      <c r="R5" s="49">
        <v>0.64998999999999996</v>
      </c>
      <c r="S5" s="114"/>
      <c r="T5" s="83"/>
      <c r="U5" s="83"/>
      <c r="V5" s="81"/>
      <c r="W5" s="82"/>
    </row>
    <row r="6" spans="1:23" s="53" customFormat="1" ht="13.5" customHeight="1" x14ac:dyDescent="0.25">
      <c r="A6" s="107" t="s">
        <v>0</v>
      </c>
      <c r="B6" s="108"/>
      <c r="C6" s="603" t="str">
        <f>Requerimiento!C12</f>
        <v>GESTION DE INFRAESTRUCTURA FISICA</v>
      </c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113"/>
      <c r="Q6" s="113"/>
      <c r="R6" s="100"/>
      <c r="S6" s="113"/>
    </row>
    <row r="7" spans="1:23" s="53" customFormat="1" ht="11.25" customHeight="1" thickBot="1" x14ac:dyDescent="0.25">
      <c r="A7" s="109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13"/>
      <c r="Q7" s="113"/>
      <c r="R7" s="100"/>
      <c r="S7" s="113"/>
    </row>
    <row r="8" spans="1:23" s="84" customFormat="1" ht="30" customHeight="1" x14ac:dyDescent="0.2">
      <c r="A8" s="642" t="s">
        <v>92</v>
      </c>
      <c r="B8" s="636" t="s">
        <v>20</v>
      </c>
      <c r="C8" s="636" t="str">
        <f>Requerimiento!C14</f>
        <v>Eficiencia en la atención de requerimientos de mantenimiento solicitados</v>
      </c>
      <c r="D8" s="636"/>
      <c r="E8" s="636"/>
      <c r="F8" s="636"/>
      <c r="G8" s="636"/>
      <c r="H8" s="636"/>
      <c r="I8" s="636"/>
      <c r="J8" s="636"/>
      <c r="K8" s="636"/>
      <c r="L8" s="636"/>
      <c r="M8" s="636" t="s">
        <v>94</v>
      </c>
      <c r="N8" s="636"/>
      <c r="O8" s="644"/>
      <c r="P8" s="115"/>
      <c r="Q8" s="115"/>
      <c r="R8" s="99"/>
      <c r="S8" s="115"/>
    </row>
    <row r="9" spans="1:23" s="85" customFormat="1" ht="30" customHeight="1" thickBot="1" x14ac:dyDescent="0.25">
      <c r="A9" s="643"/>
      <c r="B9" s="637"/>
      <c r="C9" s="153" t="s">
        <v>176</v>
      </c>
      <c r="D9" s="153" t="s">
        <v>93</v>
      </c>
      <c r="E9" s="153" t="s">
        <v>177</v>
      </c>
      <c r="F9" s="153" t="s">
        <v>93</v>
      </c>
      <c r="G9" s="153" t="s">
        <v>178</v>
      </c>
      <c r="H9" s="153" t="s">
        <v>93</v>
      </c>
      <c r="I9" s="153" t="s">
        <v>179</v>
      </c>
      <c r="J9" s="153" t="s">
        <v>93</v>
      </c>
      <c r="K9" s="153" t="s">
        <v>10</v>
      </c>
      <c r="L9" s="153" t="s">
        <v>93</v>
      </c>
      <c r="M9" s="637"/>
      <c r="N9" s="637"/>
      <c r="O9" s="645"/>
      <c r="P9" s="116"/>
      <c r="Q9" s="116"/>
      <c r="R9" s="99"/>
      <c r="S9" s="116"/>
    </row>
    <row r="10" spans="1:23" s="53" customFormat="1" ht="159" customHeight="1" x14ac:dyDescent="0.2">
      <c r="A10" s="640" t="str">
        <f>Requerimiento!M40</f>
        <v>Coordinador Grupo de infraestructura</v>
      </c>
      <c r="B10" s="151" t="str">
        <f>Requerimiento!B40</f>
        <v>No. De requerimientos cumplidos oportunamente</v>
      </c>
      <c r="C10" s="128">
        <v>137</v>
      </c>
      <c r="D10" s="638">
        <f>IF(C10=0,"0",((C10)/C11))</f>
        <v>1</v>
      </c>
      <c r="E10" s="128">
        <v>216</v>
      </c>
      <c r="F10" s="634">
        <f>IF(E10=0,"0",((E10)/E11))</f>
        <v>1</v>
      </c>
      <c r="G10" s="128"/>
      <c r="H10" s="634" t="str">
        <f>IF(G10=0,"0",((G10)/G11))</f>
        <v>0</v>
      </c>
      <c r="I10" s="128"/>
      <c r="J10" s="634" t="str">
        <f>IF(I10=0,"0",((I10)/I11))</f>
        <v>0</v>
      </c>
      <c r="K10" s="152">
        <f>+C10+E10+G10+I10</f>
        <v>353</v>
      </c>
      <c r="L10" s="573">
        <f>IF(K10=0,"0",K10/K11)</f>
        <v>1</v>
      </c>
      <c r="M10" s="646" t="s">
        <v>357</v>
      </c>
      <c r="N10" s="646"/>
      <c r="O10" s="647"/>
      <c r="P10" s="113"/>
      <c r="Q10" s="113"/>
      <c r="R10" s="99"/>
      <c r="S10" s="113"/>
    </row>
    <row r="11" spans="1:23" s="53" customFormat="1" ht="150" customHeight="1" thickBot="1" x14ac:dyDescent="0.25">
      <c r="A11" s="641"/>
      <c r="B11" s="149" t="str">
        <f>Requerimiento!B41</f>
        <v>No. Total de requerimientos aprobados</v>
      </c>
      <c r="C11" s="129">
        <v>137</v>
      </c>
      <c r="D11" s="639"/>
      <c r="E11" s="129">
        <v>216</v>
      </c>
      <c r="F11" s="635"/>
      <c r="G11" s="129"/>
      <c r="H11" s="635"/>
      <c r="I11" s="129"/>
      <c r="J11" s="635"/>
      <c r="K11" s="150">
        <f>+C11+E11+G11+I11</f>
        <v>353</v>
      </c>
      <c r="L11" s="573"/>
      <c r="M11" s="648"/>
      <c r="N11" s="648"/>
      <c r="O11" s="649"/>
      <c r="P11" s="113"/>
      <c r="Q11" s="113"/>
      <c r="R11" s="99"/>
      <c r="S11" s="113"/>
    </row>
    <row r="12" spans="1:23" ht="30" customHeight="1" x14ac:dyDescent="0.2">
      <c r="B12" s="7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66" spans="18:18" ht="30" customHeight="1" x14ac:dyDescent="0.2">
      <c r="R66" s="101"/>
    </row>
    <row r="136" spans="18:18" ht="30" customHeight="1" x14ac:dyDescent="0.2">
      <c r="R136" s="102"/>
    </row>
    <row r="137" spans="18:18" ht="30" customHeight="1" x14ac:dyDescent="0.2">
      <c r="R137" s="102"/>
    </row>
    <row r="138" spans="18:18" ht="30" customHeight="1" x14ac:dyDescent="0.2">
      <c r="R138" s="102"/>
    </row>
    <row r="139" spans="18:18" ht="30" customHeight="1" x14ac:dyDescent="0.2">
      <c r="R139" s="102"/>
    </row>
    <row r="140" spans="18:18" ht="30" customHeight="1" x14ac:dyDescent="0.2">
      <c r="R140" s="102"/>
    </row>
    <row r="141" spans="18:18" ht="30" customHeight="1" x14ac:dyDescent="0.2">
      <c r="R141" s="102"/>
    </row>
    <row r="142" spans="18:18" ht="30" customHeight="1" x14ac:dyDescent="0.2">
      <c r="R142" s="102"/>
    </row>
    <row r="143" spans="18:18" ht="30" customHeight="1" x14ac:dyDescent="0.2">
      <c r="R143" s="102"/>
    </row>
    <row r="144" spans="18:18" ht="30" customHeight="1" x14ac:dyDescent="0.2">
      <c r="R144" s="102"/>
    </row>
    <row r="145" spans="18:18" ht="30" customHeight="1" x14ac:dyDescent="0.2">
      <c r="R145" s="102"/>
    </row>
    <row r="146" spans="18:18" ht="30" customHeight="1" x14ac:dyDescent="0.2">
      <c r="R146" s="102"/>
    </row>
  </sheetData>
  <sheetProtection sheet="1" formatCells="0"/>
  <mergeCells count="21">
    <mergeCell ref="M10:O11"/>
    <mergeCell ref="N3:O3"/>
    <mergeCell ref="N2:O2"/>
    <mergeCell ref="C8:L8"/>
    <mergeCell ref="F10:F11"/>
    <mergeCell ref="A10:A11"/>
    <mergeCell ref="A1:A4"/>
    <mergeCell ref="A8:A9"/>
    <mergeCell ref="B4:M4"/>
    <mergeCell ref="M8:O9"/>
    <mergeCell ref="B2:M2"/>
    <mergeCell ref="C6:O6"/>
    <mergeCell ref="B3:M3"/>
    <mergeCell ref="H10:H11"/>
    <mergeCell ref="B8:B9"/>
    <mergeCell ref="B1:M1"/>
    <mergeCell ref="D10:D11"/>
    <mergeCell ref="N1:O1"/>
    <mergeCell ref="N4:O4"/>
    <mergeCell ref="J10:J11"/>
    <mergeCell ref="L10:L11"/>
  </mergeCells>
  <conditionalFormatting sqref="D10">
    <cfRule type="cellIs" dxfId="196" priority="8" operator="lessThanOrEqual">
      <formula>0</formula>
    </cfRule>
  </conditionalFormatting>
  <conditionalFormatting sqref="F10">
    <cfRule type="cellIs" dxfId="195" priority="7" operator="lessThanOrEqual">
      <formula>0</formula>
    </cfRule>
  </conditionalFormatting>
  <conditionalFormatting sqref="H10">
    <cfRule type="cellIs" dxfId="194" priority="6" operator="lessThanOrEqual">
      <formula>0</formula>
    </cfRule>
  </conditionalFormatting>
  <conditionalFormatting sqref="J10">
    <cfRule type="cellIs" dxfId="193" priority="5" operator="lessThanOrEqual">
      <formula>0</formula>
    </cfRule>
  </conditionalFormatting>
  <conditionalFormatting sqref="L10">
    <cfRule type="cellIs" dxfId="192" priority="1" stopIfTrue="1" operator="equal">
      <formula>"0"</formula>
    </cfRule>
    <cfRule type="cellIs" dxfId="191" priority="2" stopIfTrue="1" operator="lessThanOrEqual">
      <formula>$S$5</formula>
    </cfRule>
    <cfRule type="cellIs" dxfId="190" priority="3" stopIfTrue="1" operator="greaterThanOrEqual">
      <formula>$S$2</formula>
    </cfRule>
    <cfRule type="cellIs" dxfId="189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S178"/>
  <sheetViews>
    <sheetView topLeftCell="B43" zoomScale="140" zoomScaleNormal="140" workbookViewId="0">
      <selection activeCell="C40" sqref="C40:G40"/>
    </sheetView>
  </sheetViews>
  <sheetFormatPr baseColWidth="10" defaultRowHeight="12.75" x14ac:dyDescent="0.2"/>
  <cols>
    <col min="1" max="1" width="0.7109375" style="167" customWidth="1"/>
    <col min="2" max="2" width="30" style="167" customWidth="1"/>
    <col min="3" max="3" width="19.7109375" style="167" customWidth="1"/>
    <col min="4" max="4" width="8.140625" style="167" customWidth="1"/>
    <col min="5" max="5" width="9.7109375" style="167" customWidth="1"/>
    <col min="6" max="6" width="9.5703125" style="167" bestFit="1" customWidth="1"/>
    <col min="7" max="7" width="6.140625" style="167" customWidth="1"/>
    <col min="8" max="8" width="6" style="167" customWidth="1"/>
    <col min="9" max="9" width="8.140625" style="167" customWidth="1"/>
    <col min="10" max="10" width="5.42578125" style="167" bestFit="1" customWidth="1"/>
    <col min="11" max="11" width="6.42578125" style="167" bestFit="1" customWidth="1"/>
    <col min="12" max="12" width="9.5703125" style="167" bestFit="1" customWidth="1"/>
    <col min="13" max="13" width="8.42578125" style="167" customWidth="1"/>
    <col min="14" max="14" width="6.42578125" style="167" customWidth="1"/>
    <col min="15" max="15" width="11" style="167" customWidth="1"/>
    <col min="16" max="16" width="13.28515625" style="167" customWidth="1"/>
    <col min="17" max="18" width="11.7109375" style="167" customWidth="1"/>
    <col min="19" max="19" width="11.42578125" style="169" hidden="1" customWidth="1"/>
    <col min="20" max="16384" width="11.42578125" style="167"/>
  </cols>
  <sheetData>
    <row r="1" spans="1:19" ht="6" customHeight="1" thickBot="1" x14ac:dyDescent="0.25"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9" ht="16.5" customHeight="1" x14ac:dyDescent="0.2">
      <c r="B2" s="650"/>
      <c r="C2" s="653" t="s">
        <v>56</v>
      </c>
      <c r="D2" s="654"/>
      <c r="E2" s="654"/>
      <c r="F2" s="654"/>
      <c r="G2" s="654"/>
      <c r="H2" s="654"/>
      <c r="I2" s="654"/>
      <c r="J2" s="654"/>
      <c r="K2" s="654"/>
      <c r="L2" s="654"/>
      <c r="M2" s="655"/>
      <c r="N2" s="656" t="s">
        <v>185</v>
      </c>
      <c r="O2" s="657"/>
      <c r="P2" s="658"/>
      <c r="S2" s="167">
        <v>0.95</v>
      </c>
    </row>
    <row r="3" spans="1:19" ht="15.75" customHeight="1" x14ac:dyDescent="0.2">
      <c r="B3" s="651"/>
      <c r="C3" s="659" t="s">
        <v>58</v>
      </c>
      <c r="D3" s="660"/>
      <c r="E3" s="660"/>
      <c r="F3" s="660"/>
      <c r="G3" s="660"/>
      <c r="H3" s="660"/>
      <c r="I3" s="660"/>
      <c r="J3" s="660"/>
      <c r="K3" s="660"/>
      <c r="L3" s="660"/>
      <c r="M3" s="661"/>
      <c r="N3" s="662" t="s">
        <v>189</v>
      </c>
      <c r="O3" s="663"/>
      <c r="P3" s="664"/>
      <c r="S3" s="167">
        <v>0.94999</v>
      </c>
    </row>
    <row r="4" spans="1:19" ht="15.75" customHeight="1" x14ac:dyDescent="0.2">
      <c r="B4" s="651"/>
      <c r="C4" s="659" t="s">
        <v>59</v>
      </c>
      <c r="D4" s="660"/>
      <c r="E4" s="660"/>
      <c r="F4" s="660"/>
      <c r="G4" s="660"/>
      <c r="H4" s="660"/>
      <c r="I4" s="660"/>
      <c r="J4" s="660"/>
      <c r="K4" s="660"/>
      <c r="L4" s="660"/>
      <c r="M4" s="661"/>
      <c r="N4" s="662" t="s">
        <v>186</v>
      </c>
      <c r="O4" s="663"/>
      <c r="P4" s="664"/>
      <c r="S4" s="167">
        <v>0.65</v>
      </c>
    </row>
    <row r="5" spans="1:19" ht="16.5" customHeight="1" thickBot="1" x14ac:dyDescent="0.25">
      <c r="B5" s="652"/>
      <c r="C5" s="665" t="s">
        <v>60</v>
      </c>
      <c r="D5" s="666"/>
      <c r="E5" s="666"/>
      <c r="F5" s="666"/>
      <c r="G5" s="666"/>
      <c r="H5" s="666"/>
      <c r="I5" s="666"/>
      <c r="J5" s="666"/>
      <c r="K5" s="666"/>
      <c r="L5" s="666"/>
      <c r="M5" s="667"/>
      <c r="N5" s="668" t="s">
        <v>61</v>
      </c>
      <c r="O5" s="669"/>
      <c r="P5" s="670"/>
      <c r="S5" s="167">
        <v>0.64998999999999996</v>
      </c>
    </row>
    <row r="6" spans="1:19" ht="3" customHeight="1" thickBot="1" x14ac:dyDescent="0.2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S6" s="170"/>
    </row>
    <row r="7" spans="1:19" x14ac:dyDescent="0.2">
      <c r="A7" s="171"/>
      <c r="B7" s="671" t="s">
        <v>65</v>
      </c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3"/>
      <c r="Q7" s="171"/>
      <c r="S7" s="170"/>
    </row>
    <row r="8" spans="1:19" ht="13.5" thickBot="1" x14ac:dyDescent="0.25">
      <c r="A8" s="171"/>
      <c r="B8" s="674"/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6"/>
      <c r="Q8" s="171"/>
    </row>
    <row r="9" spans="1:19" ht="6.75" customHeight="1" thickBot="1" x14ac:dyDescent="0.25">
      <c r="A9" s="171"/>
      <c r="B9" s="677"/>
      <c r="C9" s="677"/>
      <c r="D9" s="677"/>
      <c r="E9" s="677"/>
      <c r="F9" s="677"/>
      <c r="G9" s="677"/>
      <c r="H9" s="677"/>
      <c r="I9" s="677"/>
      <c r="J9" s="677"/>
      <c r="K9" s="677"/>
      <c r="L9" s="677"/>
      <c r="M9" s="677"/>
      <c r="N9" s="677"/>
      <c r="O9" s="677"/>
      <c r="P9" s="677"/>
      <c r="Q9" s="171"/>
    </row>
    <row r="10" spans="1:19" ht="26.25" customHeight="1" thickBot="1" x14ac:dyDescent="0.25">
      <c r="A10" s="171"/>
      <c r="B10" s="90" t="s">
        <v>83</v>
      </c>
      <c r="C10" s="457">
        <v>2024</v>
      </c>
      <c r="D10" s="458"/>
      <c r="E10" s="458"/>
      <c r="F10" s="458"/>
      <c r="G10" s="458"/>
      <c r="H10" s="458"/>
      <c r="I10" s="459"/>
      <c r="J10" s="452" t="s">
        <v>1</v>
      </c>
      <c r="K10" s="453"/>
      <c r="L10" s="453"/>
      <c r="M10" s="453"/>
      <c r="N10" s="468" t="s">
        <v>190</v>
      </c>
      <c r="O10" s="469"/>
      <c r="P10" s="470"/>
      <c r="Q10" s="171"/>
    </row>
    <row r="11" spans="1:19" ht="4.5" customHeight="1" thickBot="1" x14ac:dyDescent="0.25">
      <c r="A11" s="171"/>
      <c r="B11" s="460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2"/>
      <c r="Q11" s="171"/>
    </row>
    <row r="12" spans="1:19" ht="13.5" thickBot="1" x14ac:dyDescent="0.25">
      <c r="A12" s="171"/>
      <c r="B12" s="62" t="s">
        <v>0</v>
      </c>
      <c r="C12" s="463" t="s">
        <v>170</v>
      </c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4"/>
      <c r="Q12" s="171"/>
    </row>
    <row r="13" spans="1:19" ht="4.5" customHeight="1" thickBot="1" x14ac:dyDescent="0.25">
      <c r="A13" s="171"/>
      <c r="B13" s="465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7"/>
      <c r="Q13" s="171"/>
    </row>
    <row r="14" spans="1:19" ht="18" customHeight="1" thickBot="1" x14ac:dyDescent="0.25">
      <c r="A14" s="171"/>
      <c r="B14" s="62" t="s">
        <v>6</v>
      </c>
      <c r="C14" s="468" t="s">
        <v>276</v>
      </c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70"/>
      <c r="Q14" s="171"/>
    </row>
    <row r="15" spans="1:19" ht="4.5" customHeight="1" thickBot="1" x14ac:dyDescent="0.25">
      <c r="A15" s="171"/>
      <c r="B15" s="471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472"/>
      <c r="P15" s="473"/>
      <c r="Q15" s="171"/>
    </row>
    <row r="16" spans="1:19" ht="32.25" customHeight="1" thickBot="1" x14ac:dyDescent="0.25">
      <c r="A16" s="171"/>
      <c r="B16" s="62" t="s">
        <v>25</v>
      </c>
      <c r="C16" s="468" t="s">
        <v>277</v>
      </c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69"/>
      <c r="P16" s="470"/>
      <c r="Q16" s="171"/>
    </row>
    <row r="17" spans="1:17" ht="4.5" customHeight="1" thickBot="1" x14ac:dyDescent="0.25">
      <c r="A17" s="171"/>
      <c r="B17" s="471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3"/>
      <c r="Q17" s="171"/>
    </row>
    <row r="18" spans="1:17" ht="26.25" customHeight="1" thickBot="1" x14ac:dyDescent="0.25">
      <c r="A18" s="171"/>
      <c r="B18" s="62" t="s">
        <v>11</v>
      </c>
      <c r="C18" s="678" t="s">
        <v>260</v>
      </c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O18" s="547"/>
      <c r="P18" s="548"/>
      <c r="Q18" s="171"/>
    </row>
    <row r="19" spans="1:17" ht="4.5" customHeight="1" thickBot="1" x14ac:dyDescent="0.25">
      <c r="A19" s="171"/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M19" s="504"/>
      <c r="N19" s="504"/>
      <c r="O19" s="504"/>
      <c r="P19" s="504"/>
      <c r="Q19" s="171"/>
    </row>
    <row r="20" spans="1:17" ht="17.25" customHeight="1" thickBot="1" x14ac:dyDescent="0.25">
      <c r="A20" s="171"/>
      <c r="B20" s="679" t="s">
        <v>26</v>
      </c>
      <c r="C20" s="680"/>
      <c r="D20" s="680"/>
      <c r="E20" s="680"/>
      <c r="F20" s="680"/>
      <c r="G20" s="680"/>
      <c r="H20" s="680"/>
      <c r="I20" s="680"/>
      <c r="J20" s="680"/>
      <c r="K20" s="680"/>
      <c r="L20" s="680"/>
      <c r="M20" s="680"/>
      <c r="N20" s="680"/>
      <c r="O20" s="680"/>
      <c r="P20" s="681"/>
      <c r="Q20" s="171"/>
    </row>
    <row r="21" spans="1:17" ht="4.5" customHeight="1" thickBot="1" x14ac:dyDescent="0.25">
      <c r="A21" s="171"/>
      <c r="B21" s="682"/>
      <c r="C21" s="683"/>
      <c r="D21" s="683"/>
      <c r="E21" s="683"/>
      <c r="F21" s="683"/>
      <c r="G21" s="683"/>
      <c r="H21" s="683"/>
      <c r="I21" s="683"/>
      <c r="J21" s="683"/>
      <c r="K21" s="683"/>
      <c r="L21" s="683"/>
      <c r="M21" s="683"/>
      <c r="N21" s="683"/>
      <c r="O21" s="683"/>
      <c r="P21" s="684"/>
      <c r="Q21" s="171"/>
    </row>
    <row r="22" spans="1:17" ht="51" customHeight="1" thickBot="1" x14ac:dyDescent="0.25">
      <c r="A22" s="171"/>
      <c r="B22" s="62" t="s">
        <v>3</v>
      </c>
      <c r="C22" s="484" t="s">
        <v>278</v>
      </c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6"/>
      <c r="Q22" s="171"/>
    </row>
    <row r="23" spans="1:17" ht="4.5" customHeight="1" thickBot="1" x14ac:dyDescent="0.25">
      <c r="A23" s="171"/>
      <c r="B23" s="471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3"/>
      <c r="Q23" s="171"/>
    </row>
    <row r="24" spans="1:17" ht="95.25" customHeight="1" thickBot="1" x14ac:dyDescent="0.25">
      <c r="A24" s="171"/>
      <c r="B24" s="62" t="s">
        <v>12</v>
      </c>
      <c r="C24" s="685" t="s">
        <v>279</v>
      </c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9"/>
      <c r="Q24" s="171"/>
    </row>
    <row r="25" spans="1:17" ht="4.5" customHeight="1" thickBot="1" x14ac:dyDescent="0.25">
      <c r="A25" s="171"/>
      <c r="B25" s="471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3"/>
      <c r="Q25" s="171"/>
    </row>
    <row r="26" spans="1:17" ht="13.5" customHeight="1" thickBot="1" x14ac:dyDescent="0.25">
      <c r="A26" s="171"/>
      <c r="B26" s="88" t="s">
        <v>2</v>
      </c>
      <c r="C26" s="686">
        <v>0.8</v>
      </c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1"/>
      <c r="Q26" s="171"/>
    </row>
    <row r="27" spans="1:17" ht="4.5" customHeight="1" thickBot="1" x14ac:dyDescent="0.25">
      <c r="A27" s="171"/>
      <c r="B27" s="687"/>
      <c r="C27" s="688"/>
      <c r="D27" s="688"/>
      <c r="E27" s="688"/>
      <c r="F27" s="688"/>
      <c r="G27" s="688"/>
      <c r="H27" s="688"/>
      <c r="I27" s="688"/>
      <c r="J27" s="688"/>
      <c r="K27" s="688"/>
      <c r="L27" s="688"/>
      <c r="M27" s="688"/>
      <c r="N27" s="688"/>
      <c r="O27" s="688"/>
      <c r="P27" s="689"/>
      <c r="Q27" s="171"/>
    </row>
    <row r="28" spans="1:17" ht="12.75" customHeight="1" thickBot="1" x14ac:dyDescent="0.25">
      <c r="A28" s="171"/>
      <c r="B28" s="88" t="s">
        <v>13</v>
      </c>
      <c r="C28" s="172" t="s">
        <v>14</v>
      </c>
      <c r="D28" s="686" t="s">
        <v>280</v>
      </c>
      <c r="E28" s="510"/>
      <c r="F28" s="510"/>
      <c r="G28" s="511"/>
      <c r="H28" s="690" t="s">
        <v>15</v>
      </c>
      <c r="I28" s="690"/>
      <c r="J28" s="690"/>
      <c r="K28" s="509" t="s">
        <v>281</v>
      </c>
      <c r="L28" s="510"/>
      <c r="M28" s="511"/>
      <c r="N28" s="691" t="s">
        <v>16</v>
      </c>
      <c r="O28" s="692"/>
      <c r="P28" s="173" t="s">
        <v>282</v>
      </c>
      <c r="Q28" s="174"/>
    </row>
    <row r="29" spans="1:17" ht="4.5" customHeight="1" thickBot="1" x14ac:dyDescent="0.25">
      <c r="A29" s="171"/>
      <c r="B29" s="503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5"/>
      <c r="Q29" s="171"/>
    </row>
    <row r="30" spans="1:17" ht="13.5" thickBot="1" x14ac:dyDescent="0.25">
      <c r="A30" s="171"/>
      <c r="B30" s="88" t="s">
        <v>7</v>
      </c>
      <c r="C30" s="506" t="s">
        <v>184</v>
      </c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8"/>
      <c r="Q30" s="171"/>
    </row>
    <row r="31" spans="1:17" ht="4.5" customHeight="1" thickBot="1" x14ac:dyDescent="0.25">
      <c r="A31" s="171"/>
      <c r="B31" s="471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3"/>
      <c r="Q31" s="171"/>
    </row>
    <row r="32" spans="1:17" ht="13.5" thickBot="1" x14ac:dyDescent="0.25">
      <c r="A32" s="171"/>
      <c r="B32" s="88" t="s">
        <v>4</v>
      </c>
      <c r="C32" s="509" t="s">
        <v>74</v>
      </c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8"/>
      <c r="Q32" s="171"/>
    </row>
    <row r="33" spans="1:17" ht="4.5" customHeight="1" thickBot="1" x14ac:dyDescent="0.25">
      <c r="A33" s="171"/>
      <c r="B33" s="471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3"/>
      <c r="Q33" s="171"/>
    </row>
    <row r="34" spans="1:17" ht="13.5" thickBot="1" x14ac:dyDescent="0.25">
      <c r="A34" s="171"/>
      <c r="B34" s="88" t="s">
        <v>23</v>
      </c>
      <c r="C34" s="509" t="s">
        <v>71</v>
      </c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8"/>
      <c r="Q34" s="171"/>
    </row>
    <row r="35" spans="1:17" ht="4.5" customHeight="1" thickBot="1" x14ac:dyDescent="0.25">
      <c r="A35" s="171"/>
      <c r="B35" s="465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7"/>
      <c r="Q35" s="171"/>
    </row>
    <row r="36" spans="1:17" ht="16.5" customHeight="1" thickBot="1" x14ac:dyDescent="0.25">
      <c r="A36" s="171"/>
      <c r="B36" s="88" t="s">
        <v>64</v>
      </c>
      <c r="C36" s="506" t="s">
        <v>71</v>
      </c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8"/>
      <c r="Q36" s="171"/>
    </row>
    <row r="37" spans="1:17" ht="4.5" customHeight="1" thickBot="1" x14ac:dyDescent="0.25">
      <c r="A37" s="171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71"/>
    </row>
    <row r="38" spans="1:17" ht="13.5" thickBot="1" x14ac:dyDescent="0.25">
      <c r="A38" s="171"/>
      <c r="B38" s="693" t="s">
        <v>17</v>
      </c>
      <c r="C38" s="694"/>
      <c r="D38" s="694"/>
      <c r="E38" s="694"/>
      <c r="F38" s="694"/>
      <c r="G38" s="694"/>
      <c r="H38" s="694"/>
      <c r="I38" s="694"/>
      <c r="J38" s="694"/>
      <c r="K38" s="694"/>
      <c r="L38" s="694"/>
      <c r="M38" s="694"/>
      <c r="N38" s="694"/>
      <c r="O38" s="695"/>
      <c r="P38" s="696"/>
      <c r="Q38" s="171"/>
    </row>
    <row r="39" spans="1:17" x14ac:dyDescent="0.2">
      <c r="A39" s="171"/>
      <c r="B39" s="175" t="s">
        <v>22</v>
      </c>
      <c r="C39" s="693" t="s">
        <v>18</v>
      </c>
      <c r="D39" s="694"/>
      <c r="E39" s="694"/>
      <c r="F39" s="694"/>
      <c r="G39" s="696"/>
      <c r="H39" s="693" t="s">
        <v>7</v>
      </c>
      <c r="I39" s="694"/>
      <c r="J39" s="694"/>
      <c r="K39" s="694"/>
      <c r="L39" s="696"/>
      <c r="M39" s="693" t="s">
        <v>19</v>
      </c>
      <c r="N39" s="694"/>
      <c r="O39" s="695"/>
      <c r="P39" s="696"/>
      <c r="Q39" s="171"/>
    </row>
    <row r="40" spans="1:17" ht="54" customHeight="1" x14ac:dyDescent="0.2">
      <c r="A40" s="171"/>
      <c r="B40" s="176" t="s">
        <v>283</v>
      </c>
      <c r="C40" s="697" t="s">
        <v>284</v>
      </c>
      <c r="D40" s="697"/>
      <c r="E40" s="697"/>
      <c r="F40" s="697"/>
      <c r="G40" s="697"/>
      <c r="H40" s="698" t="s">
        <v>192</v>
      </c>
      <c r="I40" s="698"/>
      <c r="J40" s="698"/>
      <c r="K40" s="698"/>
      <c r="L40" s="698"/>
      <c r="M40" s="697" t="s">
        <v>285</v>
      </c>
      <c r="N40" s="697"/>
      <c r="O40" s="697"/>
      <c r="P40" s="699"/>
      <c r="Q40" s="171"/>
    </row>
    <row r="41" spans="1:17" ht="55.5" customHeight="1" x14ac:dyDescent="0.2">
      <c r="A41" s="171"/>
      <c r="B41" s="176" t="s">
        <v>286</v>
      </c>
      <c r="C41" s="697" t="s">
        <v>287</v>
      </c>
      <c r="D41" s="697"/>
      <c r="E41" s="697"/>
      <c r="F41" s="697"/>
      <c r="G41" s="697"/>
      <c r="H41" s="698" t="s">
        <v>288</v>
      </c>
      <c r="I41" s="698"/>
      <c r="J41" s="698"/>
      <c r="K41" s="698"/>
      <c r="L41" s="698"/>
      <c r="M41" s="697" t="s">
        <v>289</v>
      </c>
      <c r="N41" s="697"/>
      <c r="O41" s="697"/>
      <c r="P41" s="699"/>
      <c r="Q41" s="171"/>
    </row>
    <row r="42" spans="1:17" ht="13.5" customHeight="1" x14ac:dyDescent="0.2">
      <c r="A42" s="171"/>
      <c r="B42" s="176" t="s">
        <v>290</v>
      </c>
      <c r="C42" s="697" t="s">
        <v>291</v>
      </c>
      <c r="D42" s="697"/>
      <c r="E42" s="697"/>
      <c r="F42" s="697"/>
      <c r="G42" s="697"/>
      <c r="H42" s="698" t="s">
        <v>288</v>
      </c>
      <c r="I42" s="698"/>
      <c r="J42" s="698"/>
      <c r="K42" s="698"/>
      <c r="L42" s="698"/>
      <c r="M42" s="697" t="s">
        <v>289</v>
      </c>
      <c r="N42" s="697"/>
      <c r="O42" s="697"/>
      <c r="P42" s="699"/>
      <c r="Q42" s="171"/>
    </row>
    <row r="43" spans="1:17" ht="4.5" customHeight="1" thickBot="1" x14ac:dyDescent="0.25">
      <c r="A43" s="171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1"/>
    </row>
    <row r="44" spans="1:17" ht="13.5" customHeight="1" thickBot="1" x14ac:dyDescent="0.25">
      <c r="A44" s="171"/>
      <c r="B44" s="679" t="s">
        <v>8</v>
      </c>
      <c r="C44" s="680"/>
      <c r="D44" s="680"/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1"/>
      <c r="Q44" s="171"/>
    </row>
    <row r="45" spans="1:17" ht="4.5" customHeight="1" thickBot="1" x14ac:dyDescent="0.25">
      <c r="A45" s="171"/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  <c r="Q45" s="171"/>
    </row>
    <row r="46" spans="1:17" x14ac:dyDescent="0.2">
      <c r="A46" s="171"/>
      <c r="B46" s="542" t="s">
        <v>20</v>
      </c>
      <c r="C46" s="66" t="s">
        <v>9</v>
      </c>
      <c r="D46" s="67" t="s">
        <v>149</v>
      </c>
      <c r="E46" s="67" t="s">
        <v>150</v>
      </c>
      <c r="F46" s="67" t="s">
        <v>151</v>
      </c>
      <c r="G46" s="67" t="s">
        <v>152</v>
      </c>
      <c r="H46" s="67" t="s">
        <v>153</v>
      </c>
      <c r="I46" s="67" t="s">
        <v>154</v>
      </c>
      <c r="J46" s="67" t="s">
        <v>155</v>
      </c>
      <c r="K46" s="67" t="s">
        <v>156</v>
      </c>
      <c r="L46" s="67" t="s">
        <v>157</v>
      </c>
      <c r="M46" s="67" t="s">
        <v>158</v>
      </c>
      <c r="N46" s="67" t="s">
        <v>159</v>
      </c>
      <c r="O46" s="68" t="s">
        <v>160</v>
      </c>
      <c r="P46" s="69" t="s">
        <v>24</v>
      </c>
      <c r="Q46" s="171"/>
    </row>
    <row r="47" spans="1:17" ht="13.5" thickBot="1" x14ac:dyDescent="0.25">
      <c r="A47" s="171"/>
      <c r="B47" s="543"/>
      <c r="C47" s="70" t="s">
        <v>10</v>
      </c>
      <c r="D47" s="178" t="e">
        <f>ICA_Registro!D10</f>
        <v>#NAME?</v>
      </c>
      <c r="E47" s="178">
        <f>ICA_Registro!F10</f>
        <v>1</v>
      </c>
      <c r="F47" s="178">
        <f>ICA_Registro!H10</f>
        <v>0.8</v>
      </c>
      <c r="G47" s="178">
        <f>ICA_Registro!L10</f>
        <v>0.6</v>
      </c>
      <c r="H47" s="178">
        <f>ICA_Registro!N10</f>
        <v>0.8</v>
      </c>
      <c r="I47" s="178">
        <f>ICA_Registro!P10</f>
        <v>0.8</v>
      </c>
      <c r="J47" s="178">
        <f>ICA_Registro!T10</f>
        <v>0.4</v>
      </c>
      <c r="K47" s="178">
        <f>ICA_Registro!V10</f>
        <v>0</v>
      </c>
      <c r="L47" s="178">
        <f>ICA_Registro!X10</f>
        <v>0</v>
      </c>
      <c r="M47" s="178">
        <f>ICA_Registro!AB10</f>
        <v>0.2</v>
      </c>
      <c r="N47" s="178">
        <f>ICA_Registro!AD10</f>
        <v>0.2</v>
      </c>
      <c r="O47" s="178">
        <f>ICA_Registro!AF10</f>
        <v>0.2</v>
      </c>
      <c r="P47" s="178" t="e">
        <f>AVERAGE(D47:O47)</f>
        <v>#NAME?</v>
      </c>
      <c r="Q47" s="171"/>
    </row>
    <row r="48" spans="1:17" ht="4.5" customHeight="1" thickBot="1" x14ac:dyDescent="0.25">
      <c r="A48" s="171"/>
      <c r="B48" s="179">
        <v>0.9</v>
      </c>
      <c r="C48" s="180"/>
      <c r="D48" s="180"/>
      <c r="E48" s="180"/>
      <c r="F48" s="181">
        <f>+$C$26</f>
        <v>0.8</v>
      </c>
      <c r="G48" s="180"/>
      <c r="H48" s="180"/>
      <c r="I48" s="181">
        <f>+$C$26</f>
        <v>0.8</v>
      </c>
      <c r="J48" s="180"/>
      <c r="K48" s="180"/>
      <c r="L48" s="181">
        <f>+$C$26</f>
        <v>0.8</v>
      </c>
      <c r="M48" s="180"/>
      <c r="N48" s="180"/>
      <c r="O48" s="181">
        <f>+$C$26</f>
        <v>0.8</v>
      </c>
      <c r="P48" s="181">
        <f>+$C$26</f>
        <v>0.8</v>
      </c>
      <c r="Q48" s="171"/>
    </row>
    <row r="49" spans="1:17" ht="22.5" customHeight="1" thickBot="1" x14ac:dyDescent="0.25">
      <c r="A49" s="171"/>
      <c r="B49" s="679" t="s">
        <v>21</v>
      </c>
      <c r="C49" s="680"/>
      <c r="D49" s="680"/>
      <c r="E49" s="680"/>
      <c r="F49" s="680"/>
      <c r="G49" s="680"/>
      <c r="H49" s="680"/>
      <c r="I49" s="680"/>
      <c r="J49" s="680"/>
      <c r="K49" s="680"/>
      <c r="L49" s="680"/>
      <c r="M49" s="680"/>
      <c r="N49" s="680"/>
      <c r="O49" s="680"/>
      <c r="P49" s="681"/>
      <c r="Q49" s="171"/>
    </row>
    <row r="50" spans="1:17" x14ac:dyDescent="0.2">
      <c r="A50" s="171"/>
      <c r="B50" s="700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1"/>
      <c r="P50" s="702"/>
      <c r="Q50" s="171"/>
    </row>
    <row r="51" spans="1:17" x14ac:dyDescent="0.2">
      <c r="A51" s="171"/>
      <c r="B51" s="703"/>
      <c r="C51" s="704"/>
      <c r="D51" s="704"/>
      <c r="E51" s="704"/>
      <c r="F51" s="704"/>
      <c r="G51" s="704"/>
      <c r="H51" s="704"/>
      <c r="I51" s="704"/>
      <c r="J51" s="704"/>
      <c r="K51" s="704"/>
      <c r="L51" s="704"/>
      <c r="M51" s="704"/>
      <c r="N51" s="704"/>
      <c r="O51" s="704"/>
      <c r="P51" s="705"/>
      <c r="Q51" s="171"/>
    </row>
    <row r="52" spans="1:17" x14ac:dyDescent="0.2">
      <c r="A52" s="171"/>
      <c r="B52" s="703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4"/>
      <c r="P52" s="705"/>
      <c r="Q52" s="171"/>
    </row>
    <row r="53" spans="1:17" x14ac:dyDescent="0.2">
      <c r="A53" s="171"/>
      <c r="B53" s="703"/>
      <c r="C53" s="704"/>
      <c r="D53" s="704"/>
      <c r="E53" s="704"/>
      <c r="F53" s="704"/>
      <c r="G53" s="704"/>
      <c r="H53" s="704"/>
      <c r="I53" s="704"/>
      <c r="J53" s="704"/>
      <c r="K53" s="704"/>
      <c r="L53" s="704"/>
      <c r="M53" s="704"/>
      <c r="N53" s="704"/>
      <c r="O53" s="704"/>
      <c r="P53" s="705"/>
      <c r="Q53" s="171"/>
    </row>
    <row r="54" spans="1:17" x14ac:dyDescent="0.2">
      <c r="A54" s="171"/>
      <c r="B54" s="703"/>
      <c r="C54" s="704"/>
      <c r="D54" s="704"/>
      <c r="E54" s="704"/>
      <c r="F54" s="704"/>
      <c r="G54" s="704"/>
      <c r="H54" s="704"/>
      <c r="I54" s="704"/>
      <c r="J54" s="704"/>
      <c r="K54" s="704"/>
      <c r="L54" s="704"/>
      <c r="M54" s="704"/>
      <c r="N54" s="704"/>
      <c r="O54" s="704"/>
      <c r="P54" s="705"/>
      <c r="Q54" s="171"/>
    </row>
    <row r="55" spans="1:17" x14ac:dyDescent="0.2">
      <c r="A55" s="171"/>
      <c r="B55" s="703"/>
      <c r="C55" s="704"/>
      <c r="D55" s="704"/>
      <c r="E55" s="704"/>
      <c r="F55" s="704"/>
      <c r="G55" s="704"/>
      <c r="H55" s="704"/>
      <c r="I55" s="704"/>
      <c r="J55" s="704"/>
      <c r="K55" s="704"/>
      <c r="L55" s="704"/>
      <c r="M55" s="704"/>
      <c r="N55" s="704"/>
      <c r="O55" s="704"/>
      <c r="P55" s="705"/>
      <c r="Q55" s="171"/>
    </row>
    <row r="56" spans="1:17" x14ac:dyDescent="0.2">
      <c r="A56" s="171"/>
      <c r="B56" s="703"/>
      <c r="C56" s="704"/>
      <c r="D56" s="704"/>
      <c r="E56" s="704"/>
      <c r="F56" s="704"/>
      <c r="G56" s="704"/>
      <c r="H56" s="704"/>
      <c r="I56" s="704"/>
      <c r="J56" s="704"/>
      <c r="K56" s="704"/>
      <c r="L56" s="704"/>
      <c r="M56" s="704"/>
      <c r="N56" s="704"/>
      <c r="O56" s="704"/>
      <c r="P56" s="705"/>
      <c r="Q56" s="171"/>
    </row>
    <row r="57" spans="1:17" x14ac:dyDescent="0.2">
      <c r="A57" s="171"/>
      <c r="B57" s="703"/>
      <c r="C57" s="704"/>
      <c r="D57" s="704"/>
      <c r="E57" s="704"/>
      <c r="F57" s="704"/>
      <c r="G57" s="704"/>
      <c r="H57" s="704"/>
      <c r="I57" s="704"/>
      <c r="J57" s="704"/>
      <c r="K57" s="704"/>
      <c r="L57" s="704"/>
      <c r="M57" s="704"/>
      <c r="N57" s="704"/>
      <c r="O57" s="704"/>
      <c r="P57" s="705"/>
      <c r="Q57" s="171"/>
    </row>
    <row r="58" spans="1:17" x14ac:dyDescent="0.2">
      <c r="A58" s="171"/>
      <c r="B58" s="703"/>
      <c r="C58" s="704"/>
      <c r="D58" s="704"/>
      <c r="E58" s="704"/>
      <c r="F58" s="704"/>
      <c r="G58" s="704"/>
      <c r="H58" s="704"/>
      <c r="I58" s="704"/>
      <c r="J58" s="704"/>
      <c r="K58" s="704"/>
      <c r="L58" s="704"/>
      <c r="M58" s="704"/>
      <c r="N58" s="704"/>
      <c r="O58" s="704"/>
      <c r="P58" s="705"/>
      <c r="Q58" s="171"/>
    </row>
    <row r="59" spans="1:17" x14ac:dyDescent="0.2">
      <c r="A59" s="171"/>
      <c r="B59" s="703"/>
      <c r="C59" s="704"/>
      <c r="D59" s="704"/>
      <c r="E59" s="704"/>
      <c r="F59" s="704"/>
      <c r="G59" s="704"/>
      <c r="H59" s="704"/>
      <c r="I59" s="704"/>
      <c r="J59" s="704"/>
      <c r="K59" s="704"/>
      <c r="L59" s="704"/>
      <c r="M59" s="704"/>
      <c r="N59" s="704"/>
      <c r="O59" s="704"/>
      <c r="P59" s="705"/>
      <c r="Q59" s="171"/>
    </row>
    <row r="60" spans="1:17" x14ac:dyDescent="0.2">
      <c r="A60" s="171"/>
      <c r="B60" s="703"/>
      <c r="C60" s="704"/>
      <c r="D60" s="704"/>
      <c r="E60" s="704"/>
      <c r="F60" s="704"/>
      <c r="G60" s="704"/>
      <c r="H60" s="704"/>
      <c r="I60" s="704"/>
      <c r="J60" s="704"/>
      <c r="K60" s="704"/>
      <c r="L60" s="704"/>
      <c r="M60" s="704"/>
      <c r="N60" s="704"/>
      <c r="O60" s="704"/>
      <c r="P60" s="705"/>
      <c r="Q60" s="171"/>
    </row>
    <row r="61" spans="1:17" x14ac:dyDescent="0.2">
      <c r="A61" s="171"/>
      <c r="B61" s="703"/>
      <c r="C61" s="704"/>
      <c r="D61" s="704"/>
      <c r="E61" s="704"/>
      <c r="F61" s="704"/>
      <c r="G61" s="704"/>
      <c r="H61" s="704"/>
      <c r="I61" s="704"/>
      <c r="J61" s="704"/>
      <c r="K61" s="704"/>
      <c r="L61" s="704"/>
      <c r="M61" s="704"/>
      <c r="N61" s="704"/>
      <c r="O61" s="704"/>
      <c r="P61" s="705"/>
      <c r="Q61" s="171"/>
    </row>
    <row r="62" spans="1:17" x14ac:dyDescent="0.2">
      <c r="A62" s="171"/>
      <c r="B62" s="703"/>
      <c r="C62" s="704"/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705"/>
      <c r="Q62" s="171"/>
    </row>
    <row r="63" spans="1:17" x14ac:dyDescent="0.2">
      <c r="A63" s="171"/>
      <c r="B63" s="703"/>
      <c r="C63" s="704"/>
      <c r="D63" s="704"/>
      <c r="E63" s="704"/>
      <c r="F63" s="704"/>
      <c r="G63" s="704"/>
      <c r="H63" s="704"/>
      <c r="I63" s="704"/>
      <c r="J63" s="704"/>
      <c r="K63" s="704"/>
      <c r="L63" s="704"/>
      <c r="M63" s="704"/>
      <c r="N63" s="704"/>
      <c r="O63" s="704"/>
      <c r="P63" s="705"/>
      <c r="Q63" s="171"/>
    </row>
    <row r="64" spans="1:17" x14ac:dyDescent="0.2">
      <c r="A64" s="171"/>
      <c r="B64" s="703"/>
      <c r="C64" s="704"/>
      <c r="D64" s="704"/>
      <c r="E64" s="704"/>
      <c r="F64" s="704"/>
      <c r="G64" s="704"/>
      <c r="H64" s="704"/>
      <c r="I64" s="704"/>
      <c r="J64" s="704"/>
      <c r="K64" s="704"/>
      <c r="L64" s="704"/>
      <c r="M64" s="704"/>
      <c r="N64" s="704"/>
      <c r="O64" s="704"/>
      <c r="P64" s="705"/>
      <c r="Q64" s="171"/>
    </row>
    <row r="65" spans="1:19" ht="13.5" thickBot="1" x14ac:dyDescent="0.25">
      <c r="A65" s="171"/>
      <c r="B65" s="706"/>
      <c r="C65" s="707"/>
      <c r="D65" s="707"/>
      <c r="E65" s="707"/>
      <c r="F65" s="707"/>
      <c r="G65" s="707"/>
      <c r="H65" s="707"/>
      <c r="I65" s="707"/>
      <c r="J65" s="707"/>
      <c r="K65" s="707"/>
      <c r="L65" s="707"/>
      <c r="M65" s="707"/>
      <c r="N65" s="707"/>
      <c r="O65" s="707"/>
      <c r="P65" s="708"/>
      <c r="Q65" s="171"/>
    </row>
    <row r="66" spans="1:19" s="182" customFormat="1" ht="4.5" customHeight="1" thickBot="1" x14ac:dyDescent="0.25">
      <c r="A66" s="709"/>
      <c r="B66" s="709"/>
      <c r="C66" s="709"/>
      <c r="D66" s="709"/>
      <c r="E66" s="709"/>
      <c r="F66" s="709"/>
      <c r="G66" s="709"/>
      <c r="H66" s="709"/>
      <c r="I66" s="709"/>
      <c r="J66" s="709"/>
      <c r="K66" s="709"/>
      <c r="L66" s="709"/>
      <c r="M66" s="709"/>
      <c r="N66" s="709"/>
      <c r="O66" s="709"/>
      <c r="P66" s="709"/>
      <c r="Q66" s="709"/>
      <c r="S66" s="183"/>
    </row>
    <row r="67" spans="1:19" ht="15" customHeight="1" x14ac:dyDescent="0.2">
      <c r="A67" s="171"/>
      <c r="B67" s="710" t="s">
        <v>5</v>
      </c>
      <c r="C67" s="583" t="s">
        <v>180</v>
      </c>
      <c r="D67" s="584"/>
      <c r="E67" s="584"/>
      <c r="F67" s="584"/>
      <c r="G67" s="584"/>
      <c r="H67" s="584"/>
      <c r="I67" s="584"/>
      <c r="J67" s="584"/>
      <c r="K67" s="584"/>
      <c r="L67" s="584"/>
      <c r="M67" s="584"/>
      <c r="N67" s="584"/>
      <c r="O67" s="584"/>
      <c r="P67" s="585"/>
      <c r="Q67" s="171"/>
    </row>
    <row r="68" spans="1:19" ht="96" customHeight="1" x14ac:dyDescent="0.2">
      <c r="A68" s="171"/>
      <c r="B68" s="711"/>
      <c r="C68" s="555" t="s">
        <v>355</v>
      </c>
      <c r="D68" s="556"/>
      <c r="E68" s="556"/>
      <c r="F68" s="556"/>
      <c r="G68" s="556"/>
      <c r="H68" s="556"/>
      <c r="I68" s="556"/>
      <c r="J68" s="556"/>
      <c r="K68" s="556"/>
      <c r="L68" s="556"/>
      <c r="M68" s="556"/>
      <c r="N68" s="556"/>
      <c r="O68" s="556"/>
      <c r="P68" s="557"/>
      <c r="Q68" s="171"/>
    </row>
    <row r="69" spans="1:19" ht="15" customHeight="1" x14ac:dyDescent="0.2">
      <c r="A69" s="171"/>
      <c r="B69" s="711"/>
      <c r="C69" s="586" t="s">
        <v>181</v>
      </c>
      <c r="D69" s="587"/>
      <c r="E69" s="587"/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8"/>
      <c r="Q69" s="171"/>
    </row>
    <row r="70" spans="1:19" ht="90" customHeight="1" x14ac:dyDescent="0.2">
      <c r="A70" s="171"/>
      <c r="B70" s="711"/>
      <c r="C70" s="555" t="s">
        <v>355</v>
      </c>
      <c r="D70" s="556"/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7"/>
      <c r="Q70" s="171"/>
    </row>
    <row r="71" spans="1:19" ht="18" customHeight="1" x14ac:dyDescent="0.2">
      <c r="A71" s="171"/>
      <c r="B71" s="711"/>
      <c r="C71" s="586" t="s">
        <v>182</v>
      </c>
      <c r="D71" s="587"/>
      <c r="E71" s="587"/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8"/>
      <c r="Q71" s="171"/>
    </row>
    <row r="72" spans="1:19" ht="90" customHeight="1" x14ac:dyDescent="0.2">
      <c r="A72" s="171"/>
      <c r="B72" s="711"/>
      <c r="C72" s="555"/>
      <c r="D72" s="556"/>
      <c r="E72" s="556"/>
      <c r="F72" s="556"/>
      <c r="G72" s="556"/>
      <c r="H72" s="556"/>
      <c r="I72" s="556"/>
      <c r="J72" s="556"/>
      <c r="K72" s="556"/>
      <c r="L72" s="556"/>
      <c r="M72" s="556"/>
      <c r="N72" s="556"/>
      <c r="O72" s="556"/>
      <c r="P72" s="557"/>
      <c r="Q72" s="171"/>
    </row>
    <row r="73" spans="1:19" ht="17.25" customHeight="1" x14ac:dyDescent="0.2">
      <c r="A73" s="171"/>
      <c r="B73" s="711"/>
      <c r="C73" s="586" t="s">
        <v>183</v>
      </c>
      <c r="D73" s="587"/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8"/>
      <c r="Q73" s="171"/>
    </row>
    <row r="74" spans="1:19" ht="90" customHeight="1" thickBot="1" x14ac:dyDescent="0.25">
      <c r="A74" s="171"/>
      <c r="B74" s="712"/>
      <c r="C74" s="574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6"/>
      <c r="Q74" s="171"/>
    </row>
    <row r="75" spans="1:19" ht="30.75" customHeight="1" thickBot="1" x14ac:dyDescent="0.25">
      <c r="A75" s="171"/>
      <c r="B75" s="184" t="s">
        <v>63</v>
      </c>
      <c r="C75" s="628" t="s">
        <v>196</v>
      </c>
      <c r="D75" s="629"/>
      <c r="E75" s="629"/>
      <c r="F75" s="629"/>
      <c r="G75" s="629"/>
      <c r="H75" s="629"/>
      <c r="I75" s="629"/>
      <c r="J75" s="629"/>
      <c r="K75" s="629"/>
      <c r="L75" s="629"/>
      <c r="M75" s="629"/>
      <c r="N75" s="629"/>
      <c r="O75" s="629"/>
      <c r="P75" s="630"/>
      <c r="Q75" s="171"/>
    </row>
    <row r="76" spans="1:19" ht="27.75" customHeight="1" thickBot="1" x14ac:dyDescent="0.25">
      <c r="A76" s="171"/>
      <c r="B76" s="184" t="s">
        <v>84</v>
      </c>
      <c r="C76" s="577" t="s">
        <v>85</v>
      </c>
      <c r="D76" s="577"/>
      <c r="E76" s="577"/>
      <c r="F76" s="577"/>
      <c r="G76" s="577"/>
      <c r="H76" s="577"/>
      <c r="I76" s="577"/>
      <c r="J76" s="577"/>
      <c r="K76" s="577"/>
      <c r="L76" s="577"/>
      <c r="M76" s="577"/>
      <c r="N76" s="577"/>
      <c r="O76" s="577"/>
      <c r="P76" s="578"/>
      <c r="Q76" s="171"/>
    </row>
    <row r="79" spans="1:19" x14ac:dyDescent="0.2">
      <c r="C79" s="185"/>
    </row>
    <row r="80" spans="1:19" hidden="1" x14ac:dyDescent="0.2">
      <c r="C80" s="167">
        <v>2018</v>
      </c>
    </row>
    <row r="81" spans="2:19" hidden="1" x14ac:dyDescent="0.2">
      <c r="C81" s="167">
        <v>2019</v>
      </c>
    </row>
    <row r="87" spans="2:19" s="186" customFormat="1" x14ac:dyDescent="0.2">
      <c r="S87" s="169"/>
    </row>
    <row r="88" spans="2:19" s="186" customFormat="1" x14ac:dyDescent="0.2">
      <c r="S88" s="169"/>
    </row>
    <row r="89" spans="2:19" s="186" customFormat="1" x14ac:dyDescent="0.2">
      <c r="S89" s="169"/>
    </row>
    <row r="90" spans="2:19" s="186" customFormat="1" x14ac:dyDescent="0.2">
      <c r="S90" s="169"/>
    </row>
    <row r="91" spans="2:19" s="186" customFormat="1" x14ac:dyDescent="0.2">
      <c r="S91" s="169"/>
    </row>
    <row r="92" spans="2:19" s="186" customFormat="1" x14ac:dyDescent="0.2">
      <c r="S92" s="169"/>
    </row>
    <row r="93" spans="2:19" s="186" customFormat="1" x14ac:dyDescent="0.2">
      <c r="D93" s="187"/>
      <c r="E93" s="187"/>
      <c r="F93" s="187"/>
      <c r="G93" s="187"/>
      <c r="H93" s="187"/>
      <c r="I93" s="187"/>
      <c r="S93" s="169"/>
    </row>
    <row r="94" spans="2:19" s="186" customFormat="1" x14ac:dyDescent="0.2">
      <c r="D94" s="187"/>
      <c r="E94" s="187"/>
      <c r="F94" s="187"/>
      <c r="G94" s="187"/>
      <c r="H94" s="187"/>
      <c r="I94" s="187"/>
      <c r="S94" s="169"/>
    </row>
    <row r="95" spans="2:19" s="186" customFormat="1" x14ac:dyDescent="0.2">
      <c r="B95" s="187"/>
      <c r="C95" s="187"/>
      <c r="D95" s="187"/>
      <c r="E95" s="187"/>
      <c r="F95" s="187"/>
      <c r="G95" s="187"/>
      <c r="H95" s="187"/>
      <c r="I95" s="187"/>
      <c r="S95" s="169"/>
    </row>
    <row r="96" spans="2:19" s="186" customFormat="1" x14ac:dyDescent="0.2">
      <c r="B96" s="187"/>
      <c r="C96" s="187"/>
      <c r="D96" s="187"/>
      <c r="E96" s="187"/>
      <c r="F96" s="187"/>
      <c r="G96" s="187"/>
      <c r="H96" s="187"/>
      <c r="I96" s="187"/>
      <c r="S96" s="169"/>
    </row>
    <row r="97" spans="2:19" s="186" customFormat="1" x14ac:dyDescent="0.2">
      <c r="B97" s="187"/>
      <c r="C97" s="187"/>
      <c r="D97" s="187"/>
      <c r="E97" s="187"/>
      <c r="F97" s="187"/>
      <c r="G97" s="187"/>
      <c r="H97" s="187"/>
      <c r="I97" s="187"/>
      <c r="S97" s="169"/>
    </row>
    <row r="98" spans="2:19" s="186" customFormat="1" x14ac:dyDescent="0.2">
      <c r="B98" s="187"/>
      <c r="C98" s="187"/>
      <c r="D98" s="187"/>
      <c r="E98" s="187"/>
      <c r="F98" s="187"/>
      <c r="G98" s="187"/>
      <c r="H98" s="187"/>
      <c r="I98" s="187"/>
      <c r="K98" s="187"/>
      <c r="L98" s="187"/>
      <c r="M98" s="187"/>
      <c r="N98" s="187"/>
      <c r="O98" s="187"/>
      <c r="P98" s="187"/>
      <c r="S98" s="169"/>
    </row>
    <row r="99" spans="2:19" s="186" customFormat="1" x14ac:dyDescent="0.2">
      <c r="B99" s="187"/>
      <c r="C99" s="187"/>
      <c r="D99" s="187"/>
      <c r="E99" s="187"/>
      <c r="F99" s="187"/>
      <c r="G99" s="187"/>
      <c r="H99" s="187"/>
      <c r="I99" s="187"/>
      <c r="K99" s="187"/>
      <c r="L99" s="187"/>
      <c r="M99" s="187"/>
      <c r="N99" s="187"/>
      <c r="O99" s="187"/>
      <c r="P99" s="187"/>
      <c r="S99" s="169"/>
    </row>
    <row r="100" spans="2:19" s="186" customFormat="1" x14ac:dyDescent="0.2">
      <c r="B100" s="187"/>
      <c r="C100" s="187"/>
      <c r="D100" s="187"/>
      <c r="E100" s="187"/>
      <c r="F100" s="187"/>
      <c r="G100" s="187"/>
      <c r="H100" s="187"/>
      <c r="I100" s="187"/>
      <c r="K100" s="187"/>
      <c r="L100" s="187"/>
      <c r="M100" s="187"/>
      <c r="N100" s="187"/>
      <c r="O100" s="187"/>
      <c r="P100" s="187"/>
      <c r="S100" s="169"/>
    </row>
    <row r="101" spans="2:19" s="186" customFormat="1" x14ac:dyDescent="0.2">
      <c r="B101" s="187"/>
      <c r="C101" s="187"/>
      <c r="D101" s="187"/>
      <c r="E101" s="187"/>
      <c r="F101" s="187"/>
      <c r="G101" s="187"/>
      <c r="H101" s="187"/>
      <c r="I101" s="187"/>
      <c r="K101" s="187"/>
      <c r="L101" s="187"/>
      <c r="M101" s="187"/>
      <c r="N101" s="187"/>
      <c r="O101" s="187"/>
      <c r="P101" s="187"/>
      <c r="Q101" s="188" t="s">
        <v>69</v>
      </c>
      <c r="S101" s="169"/>
    </row>
    <row r="102" spans="2:19" s="186" customFormat="1" x14ac:dyDescent="0.2">
      <c r="B102" s="189"/>
      <c r="C102" s="189"/>
      <c r="D102" s="187"/>
      <c r="E102" s="187"/>
      <c r="F102" s="187"/>
      <c r="G102" s="187"/>
      <c r="H102" s="187"/>
      <c r="I102" s="187"/>
      <c r="K102" s="187"/>
      <c r="L102" s="187"/>
      <c r="O102" s="187"/>
      <c r="P102" s="187"/>
      <c r="Q102" s="188" t="s">
        <v>70</v>
      </c>
      <c r="S102" s="169"/>
    </row>
    <row r="103" spans="2:19" s="186" customFormat="1" x14ac:dyDescent="0.2">
      <c r="B103" s="189"/>
      <c r="C103" s="189"/>
      <c r="D103" s="187"/>
      <c r="E103" s="187"/>
      <c r="F103" s="187"/>
      <c r="G103" s="187"/>
      <c r="H103" s="187"/>
      <c r="I103" s="187"/>
      <c r="K103" s="187"/>
      <c r="L103" s="187"/>
      <c r="O103" s="187"/>
      <c r="P103" s="187"/>
      <c r="Q103" s="188" t="s">
        <v>72</v>
      </c>
      <c r="S103" s="169"/>
    </row>
    <row r="104" spans="2:19" s="186" customFormat="1" x14ac:dyDescent="0.2">
      <c r="B104" s="189"/>
      <c r="C104" s="189"/>
      <c r="D104" s="187"/>
      <c r="E104" s="187"/>
      <c r="F104" s="187"/>
      <c r="G104" s="187"/>
      <c r="H104" s="187"/>
      <c r="I104" s="187"/>
      <c r="K104" s="187"/>
      <c r="L104" s="187"/>
      <c r="O104" s="187"/>
      <c r="P104" s="187"/>
      <c r="Q104" s="188" t="s">
        <v>71</v>
      </c>
      <c r="S104" s="169"/>
    </row>
    <row r="105" spans="2:19" s="186" customFormat="1" x14ac:dyDescent="0.2">
      <c r="B105" s="187"/>
      <c r="C105" s="189"/>
      <c r="D105" s="187"/>
      <c r="E105" s="187"/>
      <c r="F105" s="187"/>
      <c r="G105" s="187"/>
      <c r="H105" s="187"/>
      <c r="I105" s="187"/>
      <c r="K105" s="187"/>
      <c r="L105" s="187"/>
      <c r="M105" s="189"/>
      <c r="N105" s="187"/>
      <c r="O105" s="187"/>
      <c r="P105" s="187"/>
      <c r="Q105" s="188" t="s">
        <v>73</v>
      </c>
      <c r="S105" s="169"/>
    </row>
    <row r="106" spans="2:19" s="186" customFormat="1" x14ac:dyDescent="0.2">
      <c r="B106" s="187"/>
      <c r="C106" s="189"/>
      <c r="D106" s="187"/>
      <c r="E106" s="187"/>
      <c r="F106" s="187"/>
      <c r="G106" s="187"/>
      <c r="H106" s="187"/>
      <c r="I106" s="187"/>
      <c r="K106" s="187"/>
      <c r="L106" s="187"/>
      <c r="M106" s="187"/>
      <c r="N106" s="187" t="s">
        <v>67</v>
      </c>
      <c r="O106" s="187"/>
      <c r="P106" s="187"/>
      <c r="Q106" s="188" t="s">
        <v>74</v>
      </c>
      <c r="S106" s="169"/>
    </row>
    <row r="107" spans="2:19" s="186" customFormat="1" x14ac:dyDescent="0.2">
      <c r="B107" s="187"/>
      <c r="C107" s="189"/>
      <c r="D107" s="187"/>
      <c r="E107" s="187"/>
      <c r="F107" s="187"/>
      <c r="G107" s="187"/>
      <c r="H107" s="187"/>
      <c r="I107" s="187"/>
      <c r="K107" s="187"/>
      <c r="L107" s="187"/>
      <c r="M107" s="187"/>
      <c r="N107" s="187"/>
      <c r="O107" s="187"/>
      <c r="P107" s="187"/>
      <c r="S107" s="169"/>
    </row>
    <row r="108" spans="2:19" s="186" customFormat="1" x14ac:dyDescent="0.2">
      <c r="B108" s="187"/>
      <c r="C108" s="189"/>
      <c r="D108" s="187"/>
      <c r="E108" s="187"/>
      <c r="F108" s="187"/>
      <c r="G108" s="187"/>
      <c r="H108" s="187"/>
      <c r="I108" s="187"/>
      <c r="K108" s="187"/>
      <c r="L108" s="187"/>
      <c r="M108" s="187"/>
      <c r="N108" s="187"/>
      <c r="O108" s="187"/>
      <c r="P108" s="187"/>
      <c r="S108" s="169"/>
    </row>
    <row r="109" spans="2:19" s="186" customFormat="1" x14ac:dyDescent="0.2">
      <c r="B109" s="187"/>
      <c r="C109" s="187"/>
      <c r="D109" s="187"/>
      <c r="E109" s="187"/>
      <c r="F109" s="187"/>
      <c r="G109" s="187"/>
      <c r="H109" s="187"/>
      <c r="I109" s="187"/>
      <c r="K109" s="187"/>
      <c r="L109" s="187"/>
      <c r="M109" s="187"/>
      <c r="N109" s="187"/>
      <c r="O109" s="187"/>
      <c r="P109" s="187"/>
      <c r="S109" s="169"/>
    </row>
    <row r="110" spans="2:19" s="186" customFormat="1" x14ac:dyDescent="0.2">
      <c r="B110" s="187"/>
      <c r="C110" s="187"/>
      <c r="D110" s="187"/>
      <c r="E110" s="187"/>
      <c r="F110" s="187"/>
      <c r="G110" s="187"/>
      <c r="H110" s="187"/>
      <c r="I110" s="187"/>
      <c r="K110" s="187"/>
      <c r="L110" s="187"/>
      <c r="M110" s="187"/>
      <c r="N110" s="187"/>
      <c r="O110" s="187"/>
      <c r="P110" s="187"/>
      <c r="S110" s="169"/>
    </row>
    <row r="111" spans="2:19" s="186" customFormat="1" x14ac:dyDescent="0.2">
      <c r="B111" s="187"/>
      <c r="C111" s="187"/>
      <c r="D111" s="187"/>
      <c r="E111" s="187"/>
      <c r="F111" s="187"/>
      <c r="G111" s="187"/>
      <c r="H111" s="187"/>
      <c r="I111" s="187"/>
      <c r="K111" s="187"/>
      <c r="L111" s="187"/>
      <c r="M111" s="187"/>
      <c r="N111" s="187"/>
      <c r="O111" s="187"/>
      <c r="P111" s="187"/>
      <c r="Q111" s="188">
        <v>2015</v>
      </c>
      <c r="S111" s="169"/>
    </row>
    <row r="112" spans="2:19" s="186" customFormat="1" ht="12.75" customHeight="1" x14ac:dyDescent="0.2">
      <c r="B112" s="187"/>
      <c r="C112" s="187"/>
      <c r="D112" s="187"/>
      <c r="E112" s="187"/>
      <c r="F112" s="187"/>
      <c r="G112" s="187"/>
      <c r="H112" s="187"/>
      <c r="I112" s="187"/>
      <c r="Q112" s="188">
        <v>2016</v>
      </c>
      <c r="S112" s="169"/>
    </row>
    <row r="113" spans="2:19" s="186" customFormat="1" x14ac:dyDescent="0.2">
      <c r="B113" s="187"/>
      <c r="C113" s="187"/>
      <c r="D113" s="187"/>
      <c r="E113" s="187"/>
      <c r="F113" s="187"/>
      <c r="G113" s="187"/>
      <c r="H113" s="187"/>
      <c r="I113" s="187"/>
      <c r="Q113" s="188">
        <v>2017</v>
      </c>
      <c r="S113" s="169"/>
    </row>
    <row r="114" spans="2:19" s="186" customFormat="1" x14ac:dyDescent="0.2">
      <c r="C114" s="187"/>
      <c r="H114" s="187"/>
      <c r="I114" s="187"/>
      <c r="Q114" s="188">
        <v>2018</v>
      </c>
      <c r="S114" s="169"/>
    </row>
    <row r="115" spans="2:19" s="186" customFormat="1" x14ac:dyDescent="0.2">
      <c r="C115" s="187"/>
      <c r="H115" s="187"/>
      <c r="I115" s="187"/>
      <c r="S115" s="169"/>
    </row>
    <row r="116" spans="2:19" s="186" customFormat="1" x14ac:dyDescent="0.2">
      <c r="C116" s="187"/>
      <c r="H116" s="187"/>
      <c r="I116" s="187"/>
      <c r="S116" s="169"/>
    </row>
    <row r="117" spans="2:19" s="186" customFormat="1" x14ac:dyDescent="0.2">
      <c r="B117" s="190"/>
      <c r="C117" s="187"/>
      <c r="H117" s="187"/>
      <c r="I117" s="187"/>
      <c r="S117" s="169"/>
    </row>
    <row r="118" spans="2:19" s="186" customFormat="1" x14ac:dyDescent="0.2">
      <c r="B118" s="190"/>
      <c r="C118" s="187"/>
      <c r="H118" s="187"/>
      <c r="I118" s="187"/>
      <c r="S118" s="169"/>
    </row>
    <row r="119" spans="2:19" s="186" customFormat="1" x14ac:dyDescent="0.2">
      <c r="B119" s="190"/>
      <c r="C119" s="187"/>
      <c r="H119" s="187"/>
      <c r="I119" s="187"/>
      <c r="S119" s="169"/>
    </row>
    <row r="120" spans="2:19" s="186" customFormat="1" x14ac:dyDescent="0.2">
      <c r="B120" s="190"/>
      <c r="C120" s="187"/>
      <c r="H120" s="187"/>
      <c r="I120" s="187"/>
      <c r="S120" s="169"/>
    </row>
    <row r="121" spans="2:19" s="186" customFormat="1" x14ac:dyDescent="0.2">
      <c r="B121" s="190"/>
      <c r="C121" s="187"/>
      <c r="H121" s="187"/>
      <c r="I121" s="187"/>
      <c r="S121" s="169"/>
    </row>
    <row r="122" spans="2:19" s="186" customFormat="1" x14ac:dyDescent="0.2">
      <c r="B122" s="190"/>
      <c r="C122" s="187"/>
      <c r="H122" s="187"/>
      <c r="I122" s="187"/>
      <c r="S122" s="169"/>
    </row>
    <row r="123" spans="2:19" s="186" customFormat="1" x14ac:dyDescent="0.2">
      <c r="B123" s="190"/>
      <c r="C123" s="187"/>
      <c r="H123" s="187"/>
      <c r="I123" s="187"/>
      <c r="S123" s="169"/>
    </row>
    <row r="124" spans="2:19" s="186" customFormat="1" x14ac:dyDescent="0.2">
      <c r="B124" s="191"/>
      <c r="C124" s="187"/>
      <c r="H124" s="187"/>
      <c r="I124" s="187"/>
      <c r="S124" s="169"/>
    </row>
    <row r="125" spans="2:19" s="186" customFormat="1" x14ac:dyDescent="0.2">
      <c r="B125" s="191"/>
      <c r="C125" s="187"/>
      <c r="H125" s="187"/>
      <c r="I125" s="187"/>
      <c r="S125" s="169"/>
    </row>
    <row r="126" spans="2:19" s="186" customFormat="1" x14ac:dyDescent="0.2">
      <c r="C126" s="187"/>
      <c r="H126" s="187"/>
      <c r="I126" s="187"/>
      <c r="S126" s="169"/>
    </row>
    <row r="127" spans="2:19" s="186" customFormat="1" x14ac:dyDescent="0.2">
      <c r="B127" s="192" t="s">
        <v>260</v>
      </c>
      <c r="C127" s="187"/>
      <c r="F127" s="187"/>
      <c r="I127" s="187"/>
      <c r="S127" s="169"/>
    </row>
    <row r="128" spans="2:19" s="186" customFormat="1" x14ac:dyDescent="0.2">
      <c r="B128" s="192" t="s">
        <v>261</v>
      </c>
      <c r="C128" s="187"/>
      <c r="F128" s="187"/>
      <c r="I128" s="187"/>
      <c r="S128" s="169"/>
    </row>
    <row r="129" spans="2:19" s="186" customFormat="1" x14ac:dyDescent="0.2">
      <c r="B129" s="192" t="s">
        <v>262</v>
      </c>
      <c r="C129" s="187"/>
      <c r="F129" s="187"/>
      <c r="I129" s="193"/>
      <c r="J129" s="193"/>
      <c r="K129" s="193"/>
      <c r="S129" s="169"/>
    </row>
    <row r="130" spans="2:19" s="186" customFormat="1" x14ac:dyDescent="0.2">
      <c r="B130" s="192" t="s">
        <v>263</v>
      </c>
      <c r="C130" s="187"/>
      <c r="F130" s="187"/>
      <c r="G130" s="187"/>
      <c r="H130" s="193"/>
      <c r="I130" s="193"/>
      <c r="J130" s="193"/>
      <c r="K130" s="193"/>
      <c r="S130" s="169"/>
    </row>
    <row r="131" spans="2:19" s="186" customFormat="1" x14ac:dyDescent="0.2">
      <c r="B131" s="192" t="s">
        <v>264</v>
      </c>
      <c r="C131" s="187"/>
      <c r="F131" s="187"/>
      <c r="G131" s="187"/>
      <c r="H131" s="193"/>
      <c r="I131" s="193"/>
      <c r="J131" s="193"/>
      <c r="K131" s="193"/>
      <c r="S131" s="169"/>
    </row>
    <row r="132" spans="2:19" s="186" customFormat="1" x14ac:dyDescent="0.2">
      <c r="B132" s="192" t="s">
        <v>265</v>
      </c>
      <c r="C132" s="187"/>
      <c r="F132" s="187"/>
      <c r="G132" s="187"/>
      <c r="H132" s="193"/>
      <c r="I132" s="193"/>
      <c r="J132" s="193"/>
      <c r="K132" s="193"/>
      <c r="S132" s="169"/>
    </row>
    <row r="133" spans="2:19" s="186" customFormat="1" x14ac:dyDescent="0.2">
      <c r="B133" s="192" t="s">
        <v>266</v>
      </c>
      <c r="C133" s="187"/>
      <c r="F133" s="187"/>
      <c r="G133" s="187"/>
      <c r="H133" s="193"/>
      <c r="I133" s="193"/>
      <c r="J133" s="193"/>
      <c r="K133" s="193"/>
      <c r="S133" s="169"/>
    </row>
    <row r="134" spans="2:19" s="186" customFormat="1" x14ac:dyDescent="0.2">
      <c r="B134" s="194"/>
      <c r="C134" s="187"/>
      <c r="F134" s="187"/>
      <c r="G134" s="187"/>
      <c r="H134" s="193"/>
      <c r="I134" s="193"/>
      <c r="J134" s="193"/>
      <c r="K134" s="193"/>
      <c r="S134" s="169"/>
    </row>
    <row r="135" spans="2:19" s="186" customFormat="1" x14ac:dyDescent="0.2">
      <c r="B135" s="190"/>
      <c r="C135" s="187"/>
      <c r="F135" s="187"/>
      <c r="G135" s="187"/>
      <c r="H135" s="193"/>
      <c r="I135" s="193"/>
      <c r="J135" s="193"/>
      <c r="K135" s="193"/>
      <c r="S135" s="169"/>
    </row>
    <row r="136" spans="2:19" s="171" customFormat="1" x14ac:dyDescent="0.2">
      <c r="B136" s="190"/>
      <c r="C136" s="187"/>
      <c r="F136" s="187"/>
      <c r="G136" s="187"/>
      <c r="H136" s="193"/>
      <c r="I136" s="193"/>
      <c r="J136" s="193"/>
      <c r="K136" s="193"/>
      <c r="S136" s="174"/>
    </row>
    <row r="137" spans="2:19" s="171" customFormat="1" x14ac:dyDescent="0.2">
      <c r="B137" s="186" t="s">
        <v>29</v>
      </c>
      <c r="C137" s="187"/>
      <c r="F137" s="187"/>
      <c r="G137" s="187"/>
      <c r="H137" s="193"/>
      <c r="I137" s="193"/>
      <c r="J137" s="193"/>
      <c r="K137" s="193"/>
      <c r="S137" s="174"/>
    </row>
    <row r="138" spans="2:19" s="171" customFormat="1" x14ac:dyDescent="0.2">
      <c r="B138" s="195" t="s">
        <v>55</v>
      </c>
      <c r="C138" s="187"/>
      <c r="F138" s="187"/>
      <c r="G138" s="187"/>
      <c r="H138" s="193"/>
      <c r="I138" s="193"/>
      <c r="J138" s="193"/>
      <c r="K138" s="193"/>
      <c r="S138" s="174"/>
    </row>
    <row r="139" spans="2:19" s="171" customFormat="1" x14ac:dyDescent="0.2">
      <c r="B139" s="195" t="s">
        <v>166</v>
      </c>
      <c r="C139" s="187"/>
      <c r="F139" s="187"/>
      <c r="G139" s="187"/>
      <c r="H139" s="193"/>
      <c r="I139" s="193"/>
      <c r="J139" s="193"/>
      <c r="K139" s="193"/>
      <c r="S139" s="174"/>
    </row>
    <row r="140" spans="2:19" s="171" customFormat="1" x14ac:dyDescent="0.2">
      <c r="B140" s="195" t="s">
        <v>39</v>
      </c>
      <c r="C140" s="187"/>
      <c r="F140" s="187"/>
      <c r="G140" s="187"/>
      <c r="H140" s="193"/>
      <c r="I140" s="193"/>
      <c r="J140" s="193"/>
      <c r="K140" s="193"/>
      <c r="S140" s="174"/>
    </row>
    <row r="141" spans="2:19" s="171" customFormat="1" x14ac:dyDescent="0.2">
      <c r="B141" s="195" t="s">
        <v>172</v>
      </c>
      <c r="C141" s="187"/>
      <c r="F141" s="187"/>
      <c r="G141" s="187"/>
      <c r="H141" s="193"/>
      <c r="I141" s="193"/>
      <c r="J141" s="193"/>
      <c r="K141" s="193"/>
      <c r="S141" s="174"/>
    </row>
    <row r="142" spans="2:19" s="171" customFormat="1" x14ac:dyDescent="0.2">
      <c r="B142" s="195" t="s">
        <v>112</v>
      </c>
      <c r="C142" s="187"/>
      <c r="F142" s="187"/>
      <c r="G142" s="187"/>
      <c r="J142" s="193"/>
      <c r="K142" s="193"/>
      <c r="S142" s="174"/>
    </row>
    <row r="143" spans="2:19" s="171" customFormat="1" x14ac:dyDescent="0.2">
      <c r="B143" s="195" t="s">
        <v>174</v>
      </c>
      <c r="C143" s="187"/>
      <c r="F143" s="187"/>
      <c r="G143" s="187"/>
      <c r="S143" s="174"/>
    </row>
    <row r="144" spans="2:19" s="171" customFormat="1" x14ac:dyDescent="0.2">
      <c r="B144" s="195" t="s">
        <v>53</v>
      </c>
      <c r="C144" s="187"/>
      <c r="F144" s="187"/>
      <c r="G144" s="187"/>
      <c r="S144" s="174"/>
    </row>
    <row r="145" spans="2:19" s="171" customFormat="1" x14ac:dyDescent="0.2">
      <c r="B145" s="195" t="s">
        <v>163</v>
      </c>
      <c r="C145" s="187"/>
      <c r="F145" s="187"/>
      <c r="G145" s="187"/>
      <c r="S145" s="174"/>
    </row>
    <row r="146" spans="2:19" s="171" customFormat="1" x14ac:dyDescent="0.2">
      <c r="B146" s="195" t="s">
        <v>167</v>
      </c>
      <c r="C146" s="187"/>
      <c r="F146" s="187"/>
      <c r="G146" s="187"/>
      <c r="S146" s="174"/>
    </row>
    <row r="147" spans="2:19" x14ac:dyDescent="0.2">
      <c r="B147" s="196" t="s">
        <v>187</v>
      </c>
      <c r="C147" s="187"/>
      <c r="F147" s="187"/>
      <c r="G147" s="187"/>
    </row>
    <row r="148" spans="2:19" x14ac:dyDescent="0.2">
      <c r="B148" s="195" t="s">
        <v>165</v>
      </c>
      <c r="C148" s="187"/>
      <c r="F148" s="187"/>
      <c r="G148" s="187"/>
    </row>
    <row r="149" spans="2:19" x14ac:dyDescent="0.2">
      <c r="B149" s="195" t="s">
        <v>170</v>
      </c>
      <c r="C149" s="187"/>
      <c r="F149" s="187"/>
      <c r="G149" s="187"/>
    </row>
    <row r="150" spans="2:19" x14ac:dyDescent="0.2">
      <c r="B150" s="195" t="s">
        <v>173</v>
      </c>
      <c r="C150" s="187"/>
      <c r="F150" s="187"/>
      <c r="G150" s="187"/>
    </row>
    <row r="151" spans="2:19" x14ac:dyDescent="0.2">
      <c r="B151" s="195" t="s">
        <v>171</v>
      </c>
      <c r="C151" s="187"/>
      <c r="F151" s="187"/>
      <c r="G151" s="187"/>
    </row>
    <row r="152" spans="2:19" x14ac:dyDescent="0.2">
      <c r="B152" s="195" t="s">
        <v>168</v>
      </c>
      <c r="C152" s="187"/>
      <c r="F152" s="187"/>
      <c r="G152" s="187"/>
    </row>
    <row r="153" spans="2:19" x14ac:dyDescent="0.2">
      <c r="B153" s="195" t="s">
        <v>161</v>
      </c>
      <c r="C153" s="187"/>
      <c r="F153" s="187"/>
      <c r="G153" s="187"/>
    </row>
    <row r="154" spans="2:19" x14ac:dyDescent="0.2">
      <c r="B154" s="195" t="s">
        <v>169</v>
      </c>
      <c r="C154" s="187"/>
    </row>
    <row r="155" spans="2:19" x14ac:dyDescent="0.2">
      <c r="B155" s="195" t="s">
        <v>162</v>
      </c>
      <c r="C155" s="187"/>
    </row>
    <row r="156" spans="2:19" x14ac:dyDescent="0.2">
      <c r="B156" s="195" t="s">
        <v>164</v>
      </c>
      <c r="C156" s="187"/>
    </row>
    <row r="157" spans="2:19" x14ac:dyDescent="0.2">
      <c r="B157" s="195" t="s">
        <v>46</v>
      </c>
      <c r="C157" s="187"/>
    </row>
    <row r="158" spans="2:19" x14ac:dyDescent="0.2">
      <c r="B158" s="195" t="s">
        <v>54</v>
      </c>
      <c r="C158" s="187"/>
    </row>
    <row r="159" spans="2:19" x14ac:dyDescent="0.2">
      <c r="B159" s="195" t="s">
        <v>45</v>
      </c>
      <c r="C159" s="187"/>
    </row>
    <row r="160" spans="2:19" x14ac:dyDescent="0.2">
      <c r="B160" s="195" t="s">
        <v>47</v>
      </c>
      <c r="C160" s="187"/>
    </row>
    <row r="161" spans="2:3" x14ac:dyDescent="0.2">
      <c r="B161" s="195" t="s">
        <v>113</v>
      </c>
      <c r="C161" s="187"/>
    </row>
    <row r="162" spans="2:3" x14ac:dyDescent="0.2">
      <c r="B162" s="195" t="s">
        <v>111</v>
      </c>
      <c r="C162" s="187"/>
    </row>
    <row r="163" spans="2:3" x14ac:dyDescent="0.2">
      <c r="B163" s="195" t="s">
        <v>40</v>
      </c>
      <c r="C163" s="187"/>
    </row>
    <row r="164" spans="2:3" x14ac:dyDescent="0.2">
      <c r="B164" s="195" t="s">
        <v>110</v>
      </c>
    </row>
    <row r="165" spans="2:3" x14ac:dyDescent="0.2">
      <c r="B165" s="186"/>
    </row>
    <row r="166" spans="2:3" x14ac:dyDescent="0.2">
      <c r="B166" s="186"/>
    </row>
    <row r="167" spans="2:3" x14ac:dyDescent="0.2">
      <c r="B167" s="186"/>
    </row>
    <row r="168" spans="2:3" x14ac:dyDescent="0.2">
      <c r="B168" s="186" t="s">
        <v>188</v>
      </c>
    </row>
    <row r="169" spans="2:3" x14ac:dyDescent="0.2">
      <c r="B169" s="188" t="s">
        <v>66</v>
      </c>
    </row>
    <row r="170" spans="2:3" x14ac:dyDescent="0.2">
      <c r="B170" s="188" t="s">
        <v>85</v>
      </c>
    </row>
    <row r="171" spans="2:3" x14ac:dyDescent="0.2">
      <c r="B171" s="186"/>
    </row>
    <row r="172" spans="2:3" x14ac:dyDescent="0.2">
      <c r="B172" s="190"/>
    </row>
    <row r="173" spans="2:3" x14ac:dyDescent="0.2">
      <c r="B173" s="190"/>
    </row>
    <row r="174" spans="2:3" x14ac:dyDescent="0.2">
      <c r="B174" s="197"/>
    </row>
    <row r="175" spans="2:3" x14ac:dyDescent="0.2">
      <c r="B175" s="197"/>
    </row>
    <row r="176" spans="2:3" x14ac:dyDescent="0.2">
      <c r="B176" s="197"/>
    </row>
    <row r="177" spans="2:2" x14ac:dyDescent="0.2">
      <c r="B177" s="197"/>
    </row>
    <row r="178" spans="2:2" x14ac:dyDescent="0.2">
      <c r="B178" s="197"/>
    </row>
  </sheetData>
  <sheetProtection formatColumns="0" formatRows="0"/>
  <mergeCells count="72">
    <mergeCell ref="C74:P74"/>
    <mergeCell ref="C75:P75"/>
    <mergeCell ref="C76:P76"/>
    <mergeCell ref="B50:P65"/>
    <mergeCell ref="A66:Q66"/>
    <mergeCell ref="B67:B74"/>
    <mergeCell ref="C67:P67"/>
    <mergeCell ref="C68:P68"/>
    <mergeCell ref="C69:P69"/>
    <mergeCell ref="C70:P70"/>
    <mergeCell ref="C71:P71"/>
    <mergeCell ref="C72:P72"/>
    <mergeCell ref="C73:P73"/>
    <mergeCell ref="C42:G42"/>
    <mergeCell ref="H42:L42"/>
    <mergeCell ref="M42:P42"/>
    <mergeCell ref="B44:P44"/>
    <mergeCell ref="B46:B47"/>
    <mergeCell ref="B49:P49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B29:P29"/>
    <mergeCell ref="C30:P30"/>
    <mergeCell ref="B31:P31"/>
    <mergeCell ref="C32:P32"/>
    <mergeCell ref="B33:P33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C18:P18"/>
    <mergeCell ref="B19:P19"/>
    <mergeCell ref="B20:P20"/>
    <mergeCell ref="B21:P21"/>
    <mergeCell ref="C22:P22"/>
    <mergeCell ref="B23:P23"/>
    <mergeCell ref="C12:P12"/>
    <mergeCell ref="B13:P13"/>
    <mergeCell ref="C14:P14"/>
    <mergeCell ref="B15:P15"/>
    <mergeCell ref="C16:P16"/>
    <mergeCell ref="B17:P17"/>
    <mergeCell ref="B7:P8"/>
    <mergeCell ref="B9:P9"/>
    <mergeCell ref="C10:I10"/>
    <mergeCell ref="J10:M10"/>
    <mergeCell ref="N10:P10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D47:O47">
    <cfRule type="cellIs" dxfId="188" priority="1" stopIfTrue="1" operator="equal">
      <formula>0</formula>
    </cfRule>
    <cfRule type="cellIs" dxfId="187" priority="2" stopIfTrue="1" operator="between">
      <formula>$S$5</formula>
      <formula>$S$6</formula>
    </cfRule>
    <cfRule type="cellIs" dxfId="186" priority="3" stopIfTrue="1" operator="between">
      <formula>$S$3</formula>
      <formula>$S$4</formula>
    </cfRule>
    <cfRule type="cellIs" dxfId="185" priority="4" stopIfTrue="1" operator="greaterThanOrEqual">
      <formula>$S$2</formula>
    </cfRule>
  </conditionalFormatting>
  <dataValidations count="7">
    <dataValidation type="list" allowBlank="1" showInputMessage="1" showErrorMessage="1" sqref="C32:P32 C34:P34">
      <formula1>$Q$91:$Q$96</formula1>
    </dataValidation>
    <dataValidation type="list" allowBlank="1" showInputMessage="1" showErrorMessage="1" sqref="C76:P76">
      <formula1>$B$169:$B$170</formula1>
    </dataValidation>
    <dataValidation type="list" allowBlank="1" showInputMessage="1" showErrorMessage="1" sqref="C12:P12">
      <formula1>$B$138:$B$164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6:P36">
      <formula1>$Q$101:$Q$106</formula1>
    </dataValidation>
    <dataValidation type="list" allowBlank="1" showInputMessage="1" showErrorMessage="1" sqref="C18:P18">
      <formula1>$B$127:$B$133</formula1>
    </dataValidation>
    <dataValidation type="list" allowBlank="1" showInputMessage="1" showErrorMessage="1" sqref="C10:I10">
      <formula1>"2023,2024,2025,2026,2027"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L142"/>
  <sheetViews>
    <sheetView topLeftCell="A8" zoomScale="55" zoomScaleNormal="55" workbookViewId="0">
      <selection activeCell="V21" sqref="V21:V23"/>
    </sheetView>
  </sheetViews>
  <sheetFormatPr baseColWidth="10" defaultRowHeight="30" customHeight="1" x14ac:dyDescent="0.2"/>
  <cols>
    <col min="1" max="1" width="28.5703125" style="226" customWidth="1"/>
    <col min="2" max="2" width="27" style="203" bestFit="1" customWidth="1"/>
    <col min="3" max="10" width="15.7109375" style="203" customWidth="1"/>
    <col min="11" max="11" width="13.42578125" style="203" customWidth="1"/>
    <col min="12" max="12" width="15.7109375" style="203" customWidth="1"/>
    <col min="13" max="13" width="10" style="203" customWidth="1"/>
    <col min="14" max="14" width="10.7109375" style="203" customWidth="1"/>
    <col min="15" max="15" width="14.28515625" style="203" customWidth="1"/>
    <col min="16" max="17" width="11.42578125" style="199"/>
    <col min="18" max="18" width="11.42578125" style="169" customWidth="1"/>
    <col min="19" max="19" width="11.42578125" style="199"/>
    <col min="20" max="36" width="11.42578125" style="203"/>
    <col min="37" max="37" width="10.28515625" style="203" customWidth="1"/>
    <col min="38" max="38" width="52.5703125" style="203" customWidth="1"/>
    <col min="39" max="16384" width="11.42578125" style="203"/>
  </cols>
  <sheetData>
    <row r="1" spans="1:38" ht="30" customHeight="1" x14ac:dyDescent="0.25">
      <c r="A1" s="726"/>
      <c r="B1" s="727" t="s">
        <v>56</v>
      </c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9"/>
      <c r="N1" s="730" t="s">
        <v>57</v>
      </c>
      <c r="O1" s="731"/>
      <c r="P1" s="198"/>
      <c r="S1" s="198"/>
      <c r="T1" s="200"/>
      <c r="U1" s="200"/>
      <c r="V1" s="201"/>
      <c r="W1" s="202"/>
    </row>
    <row r="2" spans="1:38" s="182" customFormat="1" ht="30" customHeight="1" x14ac:dyDescent="0.25">
      <c r="A2" s="726"/>
      <c r="B2" s="727" t="s">
        <v>87</v>
      </c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9"/>
      <c r="N2" s="662" t="s">
        <v>189</v>
      </c>
      <c r="O2" s="663"/>
      <c r="P2" s="204"/>
      <c r="Q2" s="205"/>
      <c r="R2" s="167">
        <v>0.95</v>
      </c>
      <c r="S2" s="204"/>
      <c r="T2" s="206"/>
      <c r="U2" s="206"/>
      <c r="V2" s="207"/>
      <c r="W2" s="208"/>
    </row>
    <row r="3" spans="1:38" s="182" customFormat="1" ht="30" customHeight="1" x14ac:dyDescent="0.25">
      <c r="A3" s="726"/>
      <c r="B3" s="727" t="s">
        <v>89</v>
      </c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9"/>
      <c r="N3" s="730" t="s">
        <v>175</v>
      </c>
      <c r="O3" s="731"/>
      <c r="P3" s="204"/>
      <c r="Q3" s="205"/>
      <c r="R3" s="167">
        <v>0.94999</v>
      </c>
      <c r="S3" s="204"/>
      <c r="T3" s="206"/>
      <c r="U3" s="206"/>
      <c r="V3" s="207"/>
      <c r="W3" s="208"/>
    </row>
    <row r="4" spans="1:38" s="182" customFormat="1" ht="30" customHeight="1" x14ac:dyDescent="0.25">
      <c r="A4" s="726"/>
      <c r="B4" s="727" t="s">
        <v>91</v>
      </c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9"/>
      <c r="N4" s="731" t="s">
        <v>61</v>
      </c>
      <c r="O4" s="731"/>
      <c r="P4" s="209"/>
      <c r="Q4" s="205"/>
      <c r="R4" s="167">
        <v>0.65</v>
      </c>
      <c r="S4" s="209"/>
      <c r="T4" s="210"/>
      <c r="U4" s="210"/>
      <c r="V4" s="207"/>
      <c r="W4" s="208"/>
    </row>
    <row r="5" spans="1:38" s="182" customFormat="1" ht="18" x14ac:dyDescent="0.25">
      <c r="A5" s="211"/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4"/>
      <c r="N5" s="214"/>
      <c r="O5" s="214"/>
      <c r="P5" s="209"/>
      <c r="Q5" s="205"/>
      <c r="R5" s="167">
        <v>0.64998999999999996</v>
      </c>
      <c r="S5" s="209"/>
      <c r="T5" s="210"/>
      <c r="U5" s="210"/>
      <c r="V5" s="207"/>
      <c r="W5" s="208"/>
    </row>
    <row r="6" spans="1:38" s="182" customFormat="1" ht="13.5" customHeight="1" x14ac:dyDescent="0.25">
      <c r="A6" s="215" t="s">
        <v>0</v>
      </c>
      <c r="B6" s="216"/>
      <c r="C6" s="732" t="str">
        <f>[1]Requerimiento!C12</f>
        <v>GESTION DE INFRAESTRUCTURA FISICA</v>
      </c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205"/>
      <c r="Q6" s="205"/>
      <c r="R6" s="170"/>
      <c r="S6" s="205"/>
    </row>
    <row r="7" spans="1:38" s="182" customFormat="1" ht="11.25" customHeight="1" thickBot="1" x14ac:dyDescent="0.25">
      <c r="A7" s="217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05"/>
      <c r="Q7" s="205"/>
      <c r="R7" s="170"/>
      <c r="S7" s="205"/>
    </row>
    <row r="8" spans="1:38" ht="30" customHeight="1" x14ac:dyDescent="0.2">
      <c r="A8" s="733" t="s">
        <v>92</v>
      </c>
      <c r="B8" s="735" t="s">
        <v>20</v>
      </c>
      <c r="C8" s="737" t="str">
        <f>[2]ICA!C14</f>
        <v>Indicador Consumo Agua (ICA)</v>
      </c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Q8" s="738"/>
      <c r="R8" s="738"/>
      <c r="S8" s="738"/>
      <c r="T8" s="738"/>
      <c r="U8" s="738"/>
      <c r="V8" s="738"/>
      <c r="W8" s="738"/>
      <c r="X8" s="738"/>
      <c r="Y8" s="738"/>
      <c r="Z8" s="738"/>
      <c r="AA8" s="738"/>
      <c r="AB8" s="738"/>
      <c r="AC8" s="738"/>
      <c r="AD8" s="738"/>
      <c r="AE8" s="738"/>
      <c r="AF8" s="738"/>
      <c r="AG8" s="738"/>
      <c r="AH8" s="738"/>
      <c r="AI8" s="738"/>
      <c r="AJ8" s="738"/>
      <c r="AK8" s="738"/>
      <c r="AL8" s="738"/>
    </row>
    <row r="9" spans="1:38" ht="30" customHeight="1" x14ac:dyDescent="0.2">
      <c r="A9" s="734"/>
      <c r="B9" s="736"/>
      <c r="C9" s="739" t="s">
        <v>292</v>
      </c>
      <c r="D9" s="739"/>
      <c r="E9" s="739" t="s">
        <v>293</v>
      </c>
      <c r="F9" s="739"/>
      <c r="G9" s="739" t="s">
        <v>294</v>
      </c>
      <c r="H9" s="739"/>
      <c r="I9" s="740" t="s">
        <v>176</v>
      </c>
      <c r="J9" s="741"/>
      <c r="K9" s="739" t="s">
        <v>295</v>
      </c>
      <c r="L9" s="739"/>
      <c r="M9" s="739" t="s">
        <v>296</v>
      </c>
      <c r="N9" s="739"/>
      <c r="O9" s="739" t="s">
        <v>297</v>
      </c>
      <c r="P9" s="739"/>
      <c r="Q9" s="739" t="s">
        <v>177</v>
      </c>
      <c r="R9" s="739"/>
      <c r="S9" s="739" t="s">
        <v>298</v>
      </c>
      <c r="T9" s="739"/>
      <c r="U9" s="739" t="s">
        <v>299</v>
      </c>
      <c r="V9" s="739"/>
      <c r="W9" s="739" t="s">
        <v>300</v>
      </c>
      <c r="X9" s="739"/>
      <c r="Y9" s="739" t="s">
        <v>178</v>
      </c>
      <c r="Z9" s="739"/>
      <c r="AA9" s="739" t="s">
        <v>301</v>
      </c>
      <c r="AB9" s="739"/>
      <c r="AC9" s="739" t="s">
        <v>302</v>
      </c>
      <c r="AD9" s="739"/>
      <c r="AE9" s="739" t="s">
        <v>303</v>
      </c>
      <c r="AF9" s="739"/>
      <c r="AG9" s="739" t="s">
        <v>179</v>
      </c>
      <c r="AH9" s="739"/>
      <c r="AI9" s="739" t="s">
        <v>304</v>
      </c>
      <c r="AJ9" s="739"/>
      <c r="AK9" s="742" t="s">
        <v>94</v>
      </c>
      <c r="AL9" s="743"/>
    </row>
    <row r="10" spans="1:38" ht="30" customHeight="1" x14ac:dyDescent="0.2">
      <c r="A10" s="744" t="s">
        <v>305</v>
      </c>
      <c r="B10" s="218" t="str">
        <f>[2]ICA!B40</f>
        <v>Sedes con registro de consumo permitido</v>
      </c>
      <c r="C10" s="219" t="e">
        <f>SUM(D12:D26)</f>
        <v>#NAME?</v>
      </c>
      <c r="D10" s="745" t="e">
        <f>C10/C11</f>
        <v>#NAME?</v>
      </c>
      <c r="E10" s="219">
        <f>SUM(F12:F26)</f>
        <v>5</v>
      </c>
      <c r="F10" s="745">
        <f>E10/E11</f>
        <v>1</v>
      </c>
      <c r="G10" s="219">
        <f>SUM(H12:H26)</f>
        <v>4</v>
      </c>
      <c r="H10" s="745">
        <f>G10/G11</f>
        <v>0.8</v>
      </c>
      <c r="I10" s="219" t="e">
        <f>AVERAGE(C10,E10,G10)</f>
        <v>#NAME?</v>
      </c>
      <c r="J10" s="745" t="e">
        <f>I10/I11</f>
        <v>#NAME?</v>
      </c>
      <c r="K10" s="219">
        <f>SUM(L12:L26)</f>
        <v>3</v>
      </c>
      <c r="L10" s="745">
        <f>K10/K11</f>
        <v>0.6</v>
      </c>
      <c r="M10" s="219">
        <f>SUM(N12:N26)</f>
        <v>4</v>
      </c>
      <c r="N10" s="745">
        <f>M10/M11</f>
        <v>0.8</v>
      </c>
      <c r="O10" s="219">
        <f>SUM(P12:P26)</f>
        <v>4</v>
      </c>
      <c r="P10" s="745">
        <f>O10/O11</f>
        <v>0.8</v>
      </c>
      <c r="Q10" s="219">
        <f>AVERAGE(K10,M10,O10)</f>
        <v>3.6666666666666665</v>
      </c>
      <c r="R10" s="745">
        <f>Q10/Q11</f>
        <v>0.73333333333333328</v>
      </c>
      <c r="S10" s="219">
        <f>SUM(T12:T26)</f>
        <v>2</v>
      </c>
      <c r="T10" s="745">
        <f>S10/S11</f>
        <v>0.4</v>
      </c>
      <c r="U10" s="219">
        <f>SUM(V12:V26)</f>
        <v>0</v>
      </c>
      <c r="V10" s="745">
        <f>U10/U11</f>
        <v>0</v>
      </c>
      <c r="W10" s="219">
        <f>SUM(X12:X26)</f>
        <v>0</v>
      </c>
      <c r="X10" s="745">
        <f>W10/W11</f>
        <v>0</v>
      </c>
      <c r="Y10" s="219">
        <f>AVERAGE(S10,U10,W10)</f>
        <v>0.66666666666666663</v>
      </c>
      <c r="Z10" s="745">
        <f>Y10/Y11</f>
        <v>0.13333333333333333</v>
      </c>
      <c r="AA10" s="219">
        <f>SUM(AB12:AB26)</f>
        <v>1</v>
      </c>
      <c r="AB10" s="745">
        <f>AA10/AA11</f>
        <v>0.2</v>
      </c>
      <c r="AC10" s="219">
        <f>SUM(AD12:AD26)</f>
        <v>1</v>
      </c>
      <c r="AD10" s="745">
        <f>AC10/AC11</f>
        <v>0.2</v>
      </c>
      <c r="AE10" s="219">
        <f>SUM(AF12:AF26)</f>
        <v>1</v>
      </c>
      <c r="AF10" s="745">
        <f>AE10/AE11</f>
        <v>0.2</v>
      </c>
      <c r="AG10" s="219">
        <f>AVERAGE(AA10,AC10,AE10)</f>
        <v>1</v>
      </c>
      <c r="AH10" s="745">
        <f>AG10/AG11</f>
        <v>0.2</v>
      </c>
      <c r="AI10" s="219">
        <f>AVERAGE(S10,U10,W10,AA10,AC10,AE10)</f>
        <v>0.83333333333333337</v>
      </c>
      <c r="AJ10" s="745">
        <f>AI10/AI11</f>
        <v>0.16666666666666669</v>
      </c>
      <c r="AK10" s="722" t="s">
        <v>306</v>
      </c>
      <c r="AL10" s="723"/>
    </row>
    <row r="11" spans="1:38" ht="30" customHeight="1" x14ac:dyDescent="0.2">
      <c r="A11" s="744"/>
      <c r="B11" s="218" t="s">
        <v>307</v>
      </c>
      <c r="C11" s="219">
        <v>5</v>
      </c>
      <c r="D11" s="745"/>
      <c r="E11" s="219">
        <v>5</v>
      </c>
      <c r="F11" s="745"/>
      <c r="G11" s="219">
        <v>5</v>
      </c>
      <c r="H11" s="745"/>
      <c r="I11" s="219">
        <v>5</v>
      </c>
      <c r="J11" s="745"/>
      <c r="K11" s="219">
        <v>5</v>
      </c>
      <c r="L11" s="745"/>
      <c r="M11" s="219">
        <v>5</v>
      </c>
      <c r="N11" s="745"/>
      <c r="O11" s="219">
        <v>5</v>
      </c>
      <c r="P11" s="745"/>
      <c r="Q11" s="219">
        <v>5</v>
      </c>
      <c r="R11" s="745"/>
      <c r="S11" s="219">
        <v>5</v>
      </c>
      <c r="T11" s="745"/>
      <c r="U11" s="219">
        <v>5</v>
      </c>
      <c r="V11" s="745"/>
      <c r="W11" s="219">
        <v>5</v>
      </c>
      <c r="X11" s="745"/>
      <c r="Y11" s="219">
        <v>5</v>
      </c>
      <c r="Z11" s="745"/>
      <c r="AA11" s="219">
        <v>5</v>
      </c>
      <c r="AB11" s="745"/>
      <c r="AC11" s="219">
        <v>5</v>
      </c>
      <c r="AD11" s="745"/>
      <c r="AE11" s="219">
        <v>5</v>
      </c>
      <c r="AF11" s="745"/>
      <c r="AG11" s="219">
        <v>5</v>
      </c>
      <c r="AH11" s="745"/>
      <c r="AI11" s="219">
        <v>5</v>
      </c>
      <c r="AJ11" s="745"/>
      <c r="AK11" s="724"/>
      <c r="AL11" s="725"/>
    </row>
    <row r="12" spans="1:38" ht="30" customHeight="1" x14ac:dyDescent="0.2">
      <c r="A12" s="719" t="s">
        <v>308</v>
      </c>
      <c r="B12" s="220" t="s">
        <v>309</v>
      </c>
      <c r="C12" s="221">
        <v>9</v>
      </c>
      <c r="D12" s="715">
        <f>IF(C12&lt;C14,1,0)</f>
        <v>1</v>
      </c>
      <c r="E12" s="221">
        <v>14</v>
      </c>
      <c r="F12" s="715">
        <f>IF(E12&lt;E14,1,0)</f>
        <v>1</v>
      </c>
      <c r="G12" s="221">
        <v>14</v>
      </c>
      <c r="H12" s="715">
        <f>IF(G12&lt;G14,1,0)</f>
        <v>1</v>
      </c>
      <c r="I12" s="222">
        <f>AVERAGE(C12,E12,G12)</f>
        <v>12.333333333333334</v>
      </c>
      <c r="J12" s="718">
        <f>IF(I12="","",IF(I12&lt;I14,1,0))</f>
        <v>1</v>
      </c>
      <c r="K12" s="221">
        <v>10</v>
      </c>
      <c r="L12" s="715">
        <f>IF(K12&lt;K14,1,0)</f>
        <v>1</v>
      </c>
      <c r="M12" s="221">
        <v>12</v>
      </c>
      <c r="N12" s="715">
        <f>IF(M12&lt;M14,1,0)</f>
        <v>1</v>
      </c>
      <c r="O12" s="221">
        <v>13</v>
      </c>
      <c r="P12" s="715">
        <f>IF(O12&lt;O14,1,0)</f>
        <v>1</v>
      </c>
      <c r="Q12" s="219">
        <f>AVERAGE(K12,M12,O12)</f>
        <v>11.666666666666666</v>
      </c>
      <c r="R12" s="718">
        <f>IF(Q12="","",IF(Q12&lt;Q14,1,0))</f>
        <v>1</v>
      </c>
      <c r="S12" s="223"/>
      <c r="T12" s="715">
        <f>IF(S12&lt;S14,1,0)</f>
        <v>1</v>
      </c>
      <c r="U12" s="223"/>
      <c r="V12" s="715">
        <f>IF(U12&lt;U14,1,0)</f>
        <v>0</v>
      </c>
      <c r="W12" s="223"/>
      <c r="X12" s="715">
        <f>IF(W12&lt;W14,1,0)</f>
        <v>0</v>
      </c>
      <c r="Y12" s="222" t="e">
        <f>AVERAGE(S12,U12,W12)</f>
        <v>#DIV/0!</v>
      </c>
      <c r="Z12" s="715" t="e">
        <f>IF(Y12="","",IF(Y12&lt;Y14,1,0))</f>
        <v>#DIV/0!</v>
      </c>
      <c r="AA12" s="223"/>
      <c r="AB12" s="715">
        <f>IF(AA12&lt;AA14,1,0)</f>
        <v>0</v>
      </c>
      <c r="AC12" s="223"/>
      <c r="AD12" s="715">
        <f>IF(AC12&lt;AC14,1,0)</f>
        <v>0</v>
      </c>
      <c r="AE12" s="223"/>
      <c r="AF12" s="715">
        <f>IF(AE12&lt;AE14,1,0)</f>
        <v>0</v>
      </c>
      <c r="AG12" s="222" t="e">
        <f>AVERAGE(AA12,AC12,AE12)</f>
        <v>#DIV/0!</v>
      </c>
      <c r="AH12" s="715" t="e">
        <f>IF(AG12="","",IF(AG12&lt;AG14,1,0))</f>
        <v>#DIV/0!</v>
      </c>
      <c r="AI12" s="224" t="e">
        <f>AVERAGE(S12,U12,W12,AA12,AC12,AE12)</f>
        <v>#DIV/0!</v>
      </c>
      <c r="AJ12" s="718" t="e">
        <f>IF(AI12&lt;AI14,1,0)</f>
        <v>#DIV/0!</v>
      </c>
      <c r="AK12" s="722" t="s">
        <v>368</v>
      </c>
      <c r="AL12" s="723"/>
    </row>
    <row r="13" spans="1:38" ht="30" customHeight="1" x14ac:dyDescent="0.2">
      <c r="A13" s="720"/>
      <c r="B13" s="220" t="s">
        <v>310</v>
      </c>
      <c r="C13" s="221">
        <v>13</v>
      </c>
      <c r="D13" s="716"/>
      <c r="E13" s="221">
        <v>13</v>
      </c>
      <c r="F13" s="716"/>
      <c r="G13" s="221">
        <v>13</v>
      </c>
      <c r="H13" s="716"/>
      <c r="I13" s="222">
        <f>AVERAGE(C13,E13,G13)</f>
        <v>13</v>
      </c>
      <c r="J13" s="718"/>
      <c r="K13" s="221">
        <v>13</v>
      </c>
      <c r="L13" s="716"/>
      <c r="M13" s="221">
        <v>13</v>
      </c>
      <c r="N13" s="716"/>
      <c r="O13" s="221">
        <v>13</v>
      </c>
      <c r="P13" s="716"/>
      <c r="Q13" s="222">
        <f>AVERAGE(K13,M13,O13)</f>
        <v>13</v>
      </c>
      <c r="R13" s="718"/>
      <c r="S13" s="223">
        <v>13</v>
      </c>
      <c r="T13" s="716"/>
      <c r="U13" s="223"/>
      <c r="V13" s="716"/>
      <c r="W13" s="223"/>
      <c r="X13" s="716"/>
      <c r="Y13" s="222">
        <f>AVERAGE(S13,U13,W13)</f>
        <v>13</v>
      </c>
      <c r="Z13" s="716"/>
      <c r="AA13" s="223"/>
      <c r="AB13" s="716"/>
      <c r="AC13" s="223"/>
      <c r="AD13" s="716"/>
      <c r="AE13" s="223"/>
      <c r="AF13" s="716"/>
      <c r="AG13" s="222" t="e">
        <f>AVERAGE(AA13,AC13,AE13)</f>
        <v>#DIV/0!</v>
      </c>
      <c r="AH13" s="716"/>
      <c r="AI13" s="225">
        <f>AVERAGE(S13,U13,W13,AA13,AC13,AE13)</f>
        <v>13</v>
      </c>
      <c r="AJ13" s="718"/>
      <c r="AK13" s="724"/>
      <c r="AL13" s="725"/>
    </row>
    <row r="14" spans="1:38" ht="30" customHeight="1" x14ac:dyDescent="0.2">
      <c r="A14" s="721"/>
      <c r="B14" s="220" t="s">
        <v>311</v>
      </c>
      <c r="C14" s="221">
        <f>C13*1.095</f>
        <v>14.234999999999999</v>
      </c>
      <c r="D14" s="717"/>
      <c r="E14" s="221">
        <f>E13*1.095</f>
        <v>14.234999999999999</v>
      </c>
      <c r="F14" s="717"/>
      <c r="G14" s="221">
        <f>G13*1.095</f>
        <v>14.234999999999999</v>
      </c>
      <c r="H14" s="717"/>
      <c r="I14" s="222">
        <f>I13*1.095</f>
        <v>14.234999999999999</v>
      </c>
      <c r="J14" s="718"/>
      <c r="K14" s="221">
        <f>K13*1.095</f>
        <v>14.234999999999999</v>
      </c>
      <c r="L14" s="717"/>
      <c r="M14" s="221">
        <f>M13*1.095</f>
        <v>14.234999999999999</v>
      </c>
      <c r="N14" s="717"/>
      <c r="O14" s="221">
        <f>O13*1.095</f>
        <v>14.234999999999999</v>
      </c>
      <c r="P14" s="717"/>
      <c r="Q14" s="222">
        <f>Q13*1.095</f>
        <v>14.234999999999999</v>
      </c>
      <c r="R14" s="718"/>
      <c r="S14" s="222">
        <f>S13*1.095</f>
        <v>14.234999999999999</v>
      </c>
      <c r="T14" s="717"/>
      <c r="U14" s="222">
        <f>U13*1.095</f>
        <v>0</v>
      </c>
      <c r="V14" s="717"/>
      <c r="W14" s="222">
        <f>W13*1.095</f>
        <v>0</v>
      </c>
      <c r="X14" s="717"/>
      <c r="Y14" s="222">
        <f>Y13*1.095</f>
        <v>14.234999999999999</v>
      </c>
      <c r="Z14" s="717"/>
      <c r="AA14" s="222">
        <f>AA13*1.095</f>
        <v>0</v>
      </c>
      <c r="AB14" s="717"/>
      <c r="AC14" s="222">
        <f>AC13*1.095</f>
        <v>0</v>
      </c>
      <c r="AD14" s="717"/>
      <c r="AE14" s="222">
        <f>AE13*1.095</f>
        <v>0</v>
      </c>
      <c r="AF14" s="717"/>
      <c r="AG14" s="222" t="e">
        <f>AG13*1.095</f>
        <v>#DIV/0!</v>
      </c>
      <c r="AH14" s="717"/>
      <c r="AI14" s="222">
        <f>AI13*1.095</f>
        <v>14.234999999999999</v>
      </c>
      <c r="AJ14" s="718"/>
      <c r="AK14" s="722"/>
      <c r="AL14" s="723"/>
    </row>
    <row r="15" spans="1:38" ht="30" customHeight="1" x14ac:dyDescent="0.2">
      <c r="A15" s="719" t="s">
        <v>312</v>
      </c>
      <c r="B15" s="220" t="s">
        <v>309</v>
      </c>
      <c r="C15" s="221">
        <v>265</v>
      </c>
      <c r="D15" s="718">
        <f>IF(C15&lt;C17,1,0)</f>
        <v>1</v>
      </c>
      <c r="E15" s="221">
        <v>308</v>
      </c>
      <c r="F15" s="715">
        <f>IF(E15&lt;E17,1,0)</f>
        <v>1</v>
      </c>
      <c r="G15" s="221">
        <v>368</v>
      </c>
      <c r="H15" s="715">
        <f>IF(G15&lt;G17,1,0)</f>
        <v>0</v>
      </c>
      <c r="I15" s="222">
        <f>AVERAGE(C15,E15,G15)</f>
        <v>313.66666666666669</v>
      </c>
      <c r="J15" s="718">
        <f>IF(I15="","",IF(I15&lt;I17,1,0))</f>
        <v>1</v>
      </c>
      <c r="K15" s="221">
        <v>315</v>
      </c>
      <c r="L15" s="715">
        <v>0</v>
      </c>
      <c r="M15" s="221">
        <v>290</v>
      </c>
      <c r="N15" s="715">
        <f>IF(M15&lt;M17,1,0)</f>
        <v>1</v>
      </c>
      <c r="O15" s="221">
        <v>288</v>
      </c>
      <c r="P15" s="715">
        <f>IF(O15&lt;O17,1,0)</f>
        <v>1</v>
      </c>
      <c r="Q15" s="222">
        <f>AVERAGE(K15,M15,O15)</f>
        <v>297.66666666666669</v>
      </c>
      <c r="R15" s="718">
        <f>IF(Q15="","",IF(Q15&lt;Q17,1,0))</f>
        <v>1</v>
      </c>
      <c r="S15" s="223"/>
      <c r="T15" s="715">
        <f>IF(S15&lt;S17,1,0)</f>
        <v>0</v>
      </c>
      <c r="U15" s="223"/>
      <c r="V15" s="715">
        <f>IF(U15&lt;U17,1,0)</f>
        <v>0</v>
      </c>
      <c r="W15" s="223"/>
      <c r="X15" s="715">
        <f>IF(W15&lt;W17,1,0)</f>
        <v>0</v>
      </c>
      <c r="Y15" s="222" t="e">
        <f>AVERAGE(S15,U15,W15)</f>
        <v>#DIV/0!</v>
      </c>
      <c r="Z15" s="715" t="e">
        <f>IF(Y15="","",IF(Y15&lt;Y17,1,0))</f>
        <v>#DIV/0!</v>
      </c>
      <c r="AA15" s="223"/>
      <c r="AB15" s="715">
        <f>IF(AA15&lt;AA17,1,0)</f>
        <v>0</v>
      </c>
      <c r="AC15" s="223"/>
      <c r="AD15" s="715">
        <f>IF(AC15&lt;AC17,1,0)</f>
        <v>0</v>
      </c>
      <c r="AE15" s="223"/>
      <c r="AF15" s="715">
        <f>IF(AE15&lt;AE17,1,0)</f>
        <v>0</v>
      </c>
      <c r="AG15" s="222" t="e">
        <f>AVERAGE(AA15,AC15,AE15)</f>
        <v>#DIV/0!</v>
      </c>
      <c r="AH15" s="715" t="e">
        <f>IF(AG15="","",IF(AG15&lt;AG17,1,0))</f>
        <v>#DIV/0!</v>
      </c>
      <c r="AI15" s="224" t="e">
        <f>AVERAGE(S15,U15,W15,AA15,AC15,AE15)</f>
        <v>#DIV/0!</v>
      </c>
      <c r="AJ15" s="718" t="e">
        <f>IF(AI15&lt;AI17,1,0)</f>
        <v>#DIV/0!</v>
      </c>
      <c r="AK15" s="724"/>
      <c r="AL15" s="725"/>
    </row>
    <row r="16" spans="1:38" ht="30" customHeight="1" x14ac:dyDescent="0.2">
      <c r="A16" s="720"/>
      <c r="B16" s="220" t="s">
        <v>310</v>
      </c>
      <c r="C16" s="221">
        <v>302.58300000000003</v>
      </c>
      <c r="D16" s="718"/>
      <c r="E16" s="221">
        <v>302.58300000000003</v>
      </c>
      <c r="F16" s="716"/>
      <c r="G16" s="221">
        <v>302.58300000000003</v>
      </c>
      <c r="H16" s="716"/>
      <c r="I16" s="222">
        <f>AVERAGE(C16,E16,G16)</f>
        <v>302.58300000000003</v>
      </c>
      <c r="J16" s="718"/>
      <c r="K16" s="221">
        <v>302.58300000000003</v>
      </c>
      <c r="L16" s="716"/>
      <c r="M16" s="221">
        <v>302.58300000000003</v>
      </c>
      <c r="N16" s="716"/>
      <c r="O16" s="221">
        <v>302.58300000000003</v>
      </c>
      <c r="P16" s="716"/>
      <c r="Q16" s="222">
        <f>AVERAGE(K16,M16,O16)</f>
        <v>302.58300000000003</v>
      </c>
      <c r="R16" s="718"/>
      <c r="S16" s="223"/>
      <c r="T16" s="716"/>
      <c r="U16" s="223"/>
      <c r="V16" s="716"/>
      <c r="W16" s="223"/>
      <c r="X16" s="716"/>
      <c r="Y16" s="222" t="e">
        <f>AVERAGE(S16,U16,W16)</f>
        <v>#DIV/0!</v>
      </c>
      <c r="Z16" s="716"/>
      <c r="AA16" s="223"/>
      <c r="AB16" s="716"/>
      <c r="AC16" s="223"/>
      <c r="AD16" s="716"/>
      <c r="AE16" s="223"/>
      <c r="AF16" s="716"/>
      <c r="AG16" s="222" t="e">
        <f>AVERAGE(AA16,AC16,AE16)</f>
        <v>#DIV/0!</v>
      </c>
      <c r="AH16" s="716"/>
      <c r="AI16" s="225" t="e">
        <f>AVERAGE(S16,U16,W16,AA16,AC16,AE16)</f>
        <v>#DIV/0!</v>
      </c>
      <c r="AJ16" s="718"/>
      <c r="AK16" s="722"/>
      <c r="AL16" s="723"/>
    </row>
    <row r="17" spans="1:38" ht="30" customHeight="1" x14ac:dyDescent="0.2">
      <c r="A17" s="721"/>
      <c r="B17" s="220" t="s">
        <v>311</v>
      </c>
      <c r="C17" s="221">
        <f>C16*1.095</f>
        <v>331.32838500000003</v>
      </c>
      <c r="D17" s="718"/>
      <c r="E17" s="221">
        <f>E16*1.095</f>
        <v>331.32838500000003</v>
      </c>
      <c r="F17" s="717"/>
      <c r="G17" s="221">
        <f>G16*1.095</f>
        <v>331.32838500000003</v>
      </c>
      <c r="H17" s="717"/>
      <c r="I17" s="222">
        <f>I16*1.095</f>
        <v>331.32838500000003</v>
      </c>
      <c r="J17" s="718"/>
      <c r="K17" s="221">
        <f>K16*1.095</f>
        <v>331.32838500000003</v>
      </c>
      <c r="L17" s="717"/>
      <c r="M17" s="221">
        <f>M16*1.095</f>
        <v>331.32838500000003</v>
      </c>
      <c r="N17" s="717"/>
      <c r="O17" s="221">
        <f>O16*1.095</f>
        <v>331.32838500000003</v>
      </c>
      <c r="P17" s="717"/>
      <c r="Q17" s="222">
        <f>Q16*1.095</f>
        <v>331.32838500000003</v>
      </c>
      <c r="R17" s="718"/>
      <c r="S17" s="222">
        <f>S16*1.095</f>
        <v>0</v>
      </c>
      <c r="T17" s="717"/>
      <c r="U17" s="222">
        <f>U16*1.095</f>
        <v>0</v>
      </c>
      <c r="V17" s="717"/>
      <c r="W17" s="222">
        <f>W16*1.095</f>
        <v>0</v>
      </c>
      <c r="X17" s="717"/>
      <c r="Y17" s="222" t="e">
        <f>Y16*1.095</f>
        <v>#DIV/0!</v>
      </c>
      <c r="Z17" s="717"/>
      <c r="AA17" s="222">
        <f>AA16*1.095</f>
        <v>0</v>
      </c>
      <c r="AB17" s="717"/>
      <c r="AC17" s="222">
        <f>AC16*1.095</f>
        <v>0</v>
      </c>
      <c r="AD17" s="717"/>
      <c r="AE17" s="222">
        <f>AE16*1.095</f>
        <v>0</v>
      </c>
      <c r="AF17" s="717"/>
      <c r="AG17" s="222" t="e">
        <f>AG16*1.095</f>
        <v>#DIV/0!</v>
      </c>
      <c r="AH17" s="717"/>
      <c r="AI17" s="222" t="e">
        <f>AI16*1.095</f>
        <v>#DIV/0!</v>
      </c>
      <c r="AJ17" s="718"/>
      <c r="AK17" s="724"/>
      <c r="AL17" s="725"/>
    </row>
    <row r="18" spans="1:38" ht="30" customHeight="1" x14ac:dyDescent="0.2">
      <c r="A18" s="719" t="s">
        <v>313</v>
      </c>
      <c r="B18" s="220" t="s">
        <v>309</v>
      </c>
      <c r="C18" s="221" t="s">
        <v>370</v>
      </c>
      <c r="D18" s="718">
        <f>IF(C18&lt;C20,1,0)</f>
        <v>1</v>
      </c>
      <c r="E18" s="221" t="s">
        <v>370</v>
      </c>
      <c r="F18" s="715">
        <v>1</v>
      </c>
      <c r="G18" s="221" t="s">
        <v>370</v>
      </c>
      <c r="H18" s="715">
        <f>IF(G18&lt;G20,1,0)</f>
        <v>1</v>
      </c>
      <c r="I18" s="222" t="s">
        <v>373</v>
      </c>
      <c r="J18" s="718">
        <f>IF(I18="","",IF(I18&lt;I20,1,0))</f>
        <v>0</v>
      </c>
      <c r="K18" s="221" t="s">
        <v>373</v>
      </c>
      <c r="L18" s="715">
        <f>IF(K18&lt;K20,1,0)</f>
        <v>0</v>
      </c>
      <c r="M18" s="221"/>
      <c r="N18" s="715">
        <f>IF(M18&lt;M20,1,0)</f>
        <v>0</v>
      </c>
      <c r="O18" s="221" t="s">
        <v>373</v>
      </c>
      <c r="P18" s="715">
        <f>IF(O18&lt;O20,1,0)</f>
        <v>0</v>
      </c>
      <c r="Q18" s="222" t="e">
        <f>AVERAGE(K18,M18,O18)</f>
        <v>#DIV/0!</v>
      </c>
      <c r="R18" s="718" t="e">
        <f>IF(Q18="","",IF(Q18&lt;Q20,1,0))</f>
        <v>#DIV/0!</v>
      </c>
      <c r="S18" s="223"/>
      <c r="T18" s="715">
        <f>IF(S18&lt;S20,1,0)</f>
        <v>0</v>
      </c>
      <c r="U18" s="223"/>
      <c r="V18" s="715">
        <f>IF(U18&lt;U20,1,0)</f>
        <v>0</v>
      </c>
      <c r="W18" s="223"/>
      <c r="X18" s="715">
        <f>IF(W18&lt;W20,1,0)</f>
        <v>0</v>
      </c>
      <c r="Y18" s="222" t="e">
        <f>AVERAGE(S18,U18,W18)</f>
        <v>#DIV/0!</v>
      </c>
      <c r="Z18" s="715" t="e">
        <f>IF(Y18="","",IF(Y18&lt;Y20,1,0))</f>
        <v>#DIV/0!</v>
      </c>
      <c r="AA18" s="223"/>
      <c r="AB18" s="715">
        <f>IF(AA18&lt;AA20,1,0)</f>
        <v>0</v>
      </c>
      <c r="AC18" s="223"/>
      <c r="AD18" s="715">
        <f>IF(AC18&lt;AC20,1,0)</f>
        <v>0</v>
      </c>
      <c r="AE18" s="223"/>
      <c r="AF18" s="715">
        <f>IF(AE18&lt;AE20,1,0)</f>
        <v>0</v>
      </c>
      <c r="AG18" s="222" t="e">
        <f>AVERAGE(AA18,AC18,AE18)</f>
        <v>#DIV/0!</v>
      </c>
      <c r="AH18" s="715" t="e">
        <f>IF(AG18="","",IF(AG18&lt;AG20,1,0))</f>
        <v>#DIV/0!</v>
      </c>
      <c r="AI18" s="224" t="e">
        <f>AVERAGE(S18,U18,W18,AA18,AC18,AE18)</f>
        <v>#DIV/0!</v>
      </c>
      <c r="AJ18" s="718" t="e">
        <f>IF(AI18&lt;AI20,1,0)</f>
        <v>#DIV/0!</v>
      </c>
      <c r="AK18" s="722"/>
      <c r="AL18" s="723"/>
    </row>
    <row r="19" spans="1:38" ht="30" customHeight="1" x14ac:dyDescent="0.2">
      <c r="A19" s="720"/>
      <c r="B19" s="220" t="s">
        <v>310</v>
      </c>
      <c r="C19" s="221" t="s">
        <v>371</v>
      </c>
      <c r="D19" s="718"/>
      <c r="E19" s="221" t="s">
        <v>371</v>
      </c>
      <c r="F19" s="716"/>
      <c r="G19" s="221" t="s">
        <v>371</v>
      </c>
      <c r="H19" s="716"/>
      <c r="I19" s="222" t="s">
        <v>371</v>
      </c>
      <c r="J19" s="718"/>
      <c r="K19" s="221" t="s">
        <v>371</v>
      </c>
      <c r="L19" s="716"/>
      <c r="M19" s="221"/>
      <c r="N19" s="716"/>
      <c r="O19" s="221" t="s">
        <v>371</v>
      </c>
      <c r="P19" s="716"/>
      <c r="Q19" s="222" t="e">
        <f>AVERAGE(K19,M19,O19)</f>
        <v>#DIV/0!</v>
      </c>
      <c r="R19" s="718"/>
      <c r="S19" s="223"/>
      <c r="T19" s="716"/>
      <c r="U19" s="223"/>
      <c r="V19" s="716"/>
      <c r="W19" s="223"/>
      <c r="X19" s="716"/>
      <c r="Y19" s="222" t="e">
        <f>AVERAGE(S19,U19,W19)</f>
        <v>#DIV/0!</v>
      </c>
      <c r="Z19" s="716"/>
      <c r="AA19" s="223"/>
      <c r="AB19" s="716"/>
      <c r="AC19" s="223"/>
      <c r="AD19" s="716"/>
      <c r="AE19" s="223"/>
      <c r="AF19" s="716"/>
      <c r="AG19" s="222" t="e">
        <f>AVERAGE(AA19,AC19,AE19)</f>
        <v>#DIV/0!</v>
      </c>
      <c r="AH19" s="716"/>
      <c r="AI19" s="225" t="e">
        <f>AVERAGE(S19,U19,W19,AA19,AC19,AE19)</f>
        <v>#DIV/0!</v>
      </c>
      <c r="AJ19" s="718"/>
      <c r="AK19" s="724"/>
      <c r="AL19" s="725"/>
    </row>
    <row r="20" spans="1:38" ht="30" customHeight="1" x14ac:dyDescent="0.2">
      <c r="A20" s="721"/>
      <c r="B20" s="220" t="s">
        <v>311</v>
      </c>
      <c r="C20" s="221" t="s">
        <v>372</v>
      </c>
      <c r="D20" s="718"/>
      <c r="E20" s="221">
        <v>4</v>
      </c>
      <c r="F20" s="717"/>
      <c r="G20" s="221" t="s">
        <v>372</v>
      </c>
      <c r="H20" s="717"/>
      <c r="I20" s="222" t="s">
        <v>372</v>
      </c>
      <c r="J20" s="718"/>
      <c r="K20" s="221" t="s">
        <v>372</v>
      </c>
      <c r="L20" s="717"/>
      <c r="M20" s="221">
        <f>M19*1.095</f>
        <v>0</v>
      </c>
      <c r="N20" s="717"/>
      <c r="O20" s="221" t="s">
        <v>372</v>
      </c>
      <c r="P20" s="717"/>
      <c r="Q20" s="222" t="e">
        <f>Q19*1.095</f>
        <v>#DIV/0!</v>
      </c>
      <c r="R20" s="718"/>
      <c r="S20" s="222">
        <f>S19*1.095</f>
        <v>0</v>
      </c>
      <c r="T20" s="717"/>
      <c r="U20" s="222">
        <f>U19*1.095</f>
        <v>0</v>
      </c>
      <c r="V20" s="717"/>
      <c r="W20" s="222">
        <f>W19*1.095</f>
        <v>0</v>
      </c>
      <c r="X20" s="717"/>
      <c r="Y20" s="222" t="e">
        <f>Y19*1.095</f>
        <v>#DIV/0!</v>
      </c>
      <c r="Z20" s="717"/>
      <c r="AA20" s="222">
        <f>AA19*1.095</f>
        <v>0</v>
      </c>
      <c r="AB20" s="717"/>
      <c r="AC20" s="222">
        <f>AC19*1.095</f>
        <v>0</v>
      </c>
      <c r="AD20" s="717"/>
      <c r="AE20" s="222">
        <f>AE19*1.095</f>
        <v>0</v>
      </c>
      <c r="AF20" s="717"/>
      <c r="AG20" s="222" t="e">
        <f>AG19*1.095</f>
        <v>#DIV/0!</v>
      </c>
      <c r="AH20" s="717"/>
      <c r="AI20" s="222" t="e">
        <f>AI19*1.095</f>
        <v>#DIV/0!</v>
      </c>
      <c r="AJ20" s="718"/>
      <c r="AK20" s="722"/>
      <c r="AL20" s="723"/>
    </row>
    <row r="21" spans="1:38" ht="30" customHeight="1" x14ac:dyDescent="0.2">
      <c r="A21" s="719" t="s">
        <v>314</v>
      </c>
      <c r="B21" s="220" t="s">
        <v>309</v>
      </c>
      <c r="C21" s="221">
        <v>11</v>
      </c>
      <c r="D21" s="718">
        <f>IF(C21&lt;C23,1,0)</f>
        <v>1</v>
      </c>
      <c r="E21" s="221">
        <v>9</v>
      </c>
      <c r="F21" s="715">
        <f>IF(E21&lt;E23,1,0)</f>
        <v>1</v>
      </c>
      <c r="G21" s="221">
        <v>15</v>
      </c>
      <c r="H21" s="715">
        <f>IF(G21&lt;G23,1,0)</f>
        <v>1</v>
      </c>
      <c r="I21" s="222">
        <f>AVERAGE(C21,E21,G21)</f>
        <v>11.666666666666666</v>
      </c>
      <c r="J21" s="718">
        <f>IF(I21="","",IF(I21&lt;I23,1,0))</f>
        <v>1</v>
      </c>
      <c r="K21" s="221">
        <v>26</v>
      </c>
      <c r="L21" s="715">
        <f>IF(K21&lt;K23,1,0)</f>
        <v>1</v>
      </c>
      <c r="M21" s="221">
        <v>16</v>
      </c>
      <c r="N21" s="715">
        <f>IF(M21&lt;M23,1,0)</f>
        <v>1</v>
      </c>
      <c r="O21" s="221">
        <v>26</v>
      </c>
      <c r="P21" s="715">
        <f>IF(O21&lt;O23,1,0)</f>
        <v>1</v>
      </c>
      <c r="Q21" s="222">
        <f>AVERAGE(K21,M21,O21)</f>
        <v>22.666666666666668</v>
      </c>
      <c r="R21" s="718">
        <f>IF(Q21="","",IF(Q21&lt;Q23,1,0))</f>
        <v>1</v>
      </c>
      <c r="S21" s="223">
        <v>15</v>
      </c>
      <c r="T21" s="718">
        <f>IF(S21="","",IF(S21&lt;S23,1,0))</f>
        <v>1</v>
      </c>
      <c r="U21" s="223"/>
      <c r="V21" s="718" t="str">
        <f>IF(U21="","",IF(U21&lt;U23,1,0))</f>
        <v/>
      </c>
      <c r="W21" s="223"/>
      <c r="X21" s="718" t="str">
        <f>IF(W21="","",IF(W21&lt;W23,1,0))</f>
        <v/>
      </c>
      <c r="Y21" s="222">
        <f>AVERAGE(S21,U21,W21)</f>
        <v>15</v>
      </c>
      <c r="Z21" s="715">
        <f>IF(Y21="","",IF(Y21&lt;Y23,1,0))</f>
        <v>1</v>
      </c>
      <c r="AA21" s="223"/>
      <c r="AB21" s="715">
        <f>IF(AA21&lt;AA23,1,0)</f>
        <v>0</v>
      </c>
      <c r="AC21" s="223"/>
      <c r="AD21" s="715">
        <f>IF(AC21&lt;AC23,1,0)</f>
        <v>0</v>
      </c>
      <c r="AE21" s="223"/>
      <c r="AF21" s="715">
        <f>IF(AE21&lt;AE23,1,0)</f>
        <v>0</v>
      </c>
      <c r="AG21" s="222" t="e">
        <f>AVERAGE(AA21,AC21,AE21)</f>
        <v>#DIV/0!</v>
      </c>
      <c r="AH21" s="715" t="e">
        <f>IF(AG21="","",IF(AG21&lt;AG23,1,0))</f>
        <v>#DIV/0!</v>
      </c>
      <c r="AI21" s="224">
        <f>AVERAGE(S21,U21,W21,AA21,AC21,AE21)</f>
        <v>15</v>
      </c>
      <c r="AJ21" s="718">
        <f>IF(AI21&lt;AI23,1,0)</f>
        <v>1</v>
      </c>
      <c r="AK21" s="724"/>
      <c r="AL21" s="725"/>
    </row>
    <row r="22" spans="1:38" ht="30" customHeight="1" x14ac:dyDescent="0.2">
      <c r="A22" s="720"/>
      <c r="B22" s="220" t="s">
        <v>310</v>
      </c>
      <c r="C22" s="221">
        <v>25.7</v>
      </c>
      <c r="D22" s="718"/>
      <c r="E22" s="221">
        <v>25.7</v>
      </c>
      <c r="F22" s="716"/>
      <c r="G22" s="221">
        <v>25.7</v>
      </c>
      <c r="H22" s="716"/>
      <c r="I22" s="222">
        <f>AVERAGE(C22,E22,G22)</f>
        <v>25.7</v>
      </c>
      <c r="J22" s="718"/>
      <c r="K22" s="221">
        <v>25.7</v>
      </c>
      <c r="L22" s="716"/>
      <c r="M22" s="221">
        <v>25.7</v>
      </c>
      <c r="N22" s="716"/>
      <c r="O22" s="221">
        <v>25.7</v>
      </c>
      <c r="P22" s="716"/>
      <c r="Q22" s="222">
        <f>AVERAGE(K22,M22,O22)</f>
        <v>25.7</v>
      </c>
      <c r="R22" s="718"/>
      <c r="S22" s="223">
        <v>26</v>
      </c>
      <c r="T22" s="718"/>
      <c r="U22" s="223"/>
      <c r="V22" s="718"/>
      <c r="W22" s="223"/>
      <c r="X22" s="718"/>
      <c r="Y22" s="222">
        <f>AVERAGE(S22,U22,W22)</f>
        <v>26</v>
      </c>
      <c r="Z22" s="716"/>
      <c r="AA22" s="223"/>
      <c r="AB22" s="716"/>
      <c r="AC22" s="223"/>
      <c r="AD22" s="716"/>
      <c r="AE22" s="223"/>
      <c r="AF22" s="716"/>
      <c r="AG22" s="222" t="e">
        <f>AVERAGE(AA22,AC22,AE22)</f>
        <v>#DIV/0!</v>
      </c>
      <c r="AH22" s="716"/>
      <c r="AI22" s="225">
        <f>AVERAGE(S22,U22,W22,AA22,AC22,AE22)</f>
        <v>26</v>
      </c>
      <c r="AJ22" s="718"/>
      <c r="AK22" s="722"/>
      <c r="AL22" s="723"/>
    </row>
    <row r="23" spans="1:38" ht="30" customHeight="1" x14ac:dyDescent="0.2">
      <c r="A23" s="721"/>
      <c r="B23" s="220" t="s">
        <v>311</v>
      </c>
      <c r="C23" s="221">
        <f>C22*1.095</f>
        <v>28.141499999999997</v>
      </c>
      <c r="D23" s="718"/>
      <c r="E23" s="221">
        <f>E22*1.095</f>
        <v>28.141499999999997</v>
      </c>
      <c r="F23" s="717"/>
      <c r="G23" s="221">
        <f>G22*1.095</f>
        <v>28.141499999999997</v>
      </c>
      <c r="H23" s="717"/>
      <c r="I23" s="222">
        <f>I22*1.095</f>
        <v>28.141499999999997</v>
      </c>
      <c r="J23" s="718"/>
      <c r="K23" s="221">
        <f>K22*1.095</f>
        <v>28.141499999999997</v>
      </c>
      <c r="L23" s="717"/>
      <c r="M23" s="221">
        <f>M22*1.095</f>
        <v>28.141499999999997</v>
      </c>
      <c r="N23" s="717"/>
      <c r="O23" s="221">
        <f>O22*1.095</f>
        <v>28.141499999999997</v>
      </c>
      <c r="P23" s="717"/>
      <c r="Q23" s="222">
        <f>Q22*1.095</f>
        <v>28.141499999999997</v>
      </c>
      <c r="R23" s="718"/>
      <c r="S23" s="222">
        <f>S22*1.095</f>
        <v>28.47</v>
      </c>
      <c r="T23" s="718"/>
      <c r="U23" s="222">
        <f>U22*1.095</f>
        <v>0</v>
      </c>
      <c r="V23" s="718"/>
      <c r="W23" s="222">
        <f>W22*1.095</f>
        <v>0</v>
      </c>
      <c r="X23" s="718"/>
      <c r="Y23" s="222">
        <f>Y22*1.095</f>
        <v>28.47</v>
      </c>
      <c r="Z23" s="717"/>
      <c r="AA23" s="222">
        <f>AA22*1.095</f>
        <v>0</v>
      </c>
      <c r="AB23" s="717"/>
      <c r="AC23" s="222">
        <f>AC22*1.095</f>
        <v>0</v>
      </c>
      <c r="AD23" s="717"/>
      <c r="AE23" s="222">
        <f>AE22*1.095</f>
        <v>0</v>
      </c>
      <c r="AF23" s="717"/>
      <c r="AG23" s="222" t="e">
        <f>AG22*1.095</f>
        <v>#DIV/0!</v>
      </c>
      <c r="AH23" s="717"/>
      <c r="AI23" s="222">
        <f>AI22*1.095</f>
        <v>28.47</v>
      </c>
      <c r="AJ23" s="718"/>
      <c r="AK23" s="724"/>
      <c r="AL23" s="725"/>
    </row>
    <row r="24" spans="1:38" ht="30" customHeight="1" x14ac:dyDescent="0.2">
      <c r="A24" s="719" t="s">
        <v>315</v>
      </c>
      <c r="B24" s="220" t="s">
        <v>309</v>
      </c>
      <c r="C24" s="221">
        <v>10</v>
      </c>
      <c r="D24" s="718" t="e">
        <f>C183.5</f>
        <v>#NAME?</v>
      </c>
      <c r="E24" s="221">
        <v>10</v>
      </c>
      <c r="F24" s="715">
        <f>IF(E24&lt;E26,1,0)</f>
        <v>1</v>
      </c>
      <c r="G24" s="221">
        <v>10</v>
      </c>
      <c r="H24" s="715">
        <f>IF(G24&lt;G26,1,0)</f>
        <v>1</v>
      </c>
      <c r="I24" s="222">
        <f>AVERAGE(C24,E24,G24)</f>
        <v>10</v>
      </c>
      <c r="J24" s="718">
        <f>IF(I24="","",IF(I24&lt;I26,1,0))</f>
        <v>1</v>
      </c>
      <c r="K24" s="221">
        <v>9</v>
      </c>
      <c r="L24" s="715">
        <f>IF(K24&lt;K26,1,0)</f>
        <v>1</v>
      </c>
      <c r="M24" s="221">
        <v>9</v>
      </c>
      <c r="N24" s="715">
        <f>IF(M24&lt;M26,1,0)</f>
        <v>1</v>
      </c>
      <c r="O24" s="221">
        <v>10</v>
      </c>
      <c r="P24" s="715">
        <f>IF(O24&lt;O26,1,0)</f>
        <v>1</v>
      </c>
      <c r="Q24" s="222">
        <f>AVERAGE(K24,M24,O24)</f>
        <v>9.3333333333333339</v>
      </c>
      <c r="R24" s="718">
        <f>IF(Q24="","",IF(Q24&lt;Q26,1,0))</f>
        <v>1</v>
      </c>
      <c r="S24" s="223"/>
      <c r="T24" s="718" t="str">
        <f>IF(S24="","",IF(S24&lt;S26,1,0))</f>
        <v/>
      </c>
      <c r="U24" s="223"/>
      <c r="V24" s="718" t="str">
        <f>IF(U24="","",IF(U24&lt;U26,1,0))</f>
        <v/>
      </c>
      <c r="W24" s="223"/>
      <c r="X24" s="718" t="str">
        <f>IF(W24="","",IF(W24&lt;W26,1,0))</f>
        <v/>
      </c>
      <c r="Y24" s="222" t="e">
        <f>AVERAGE(S24,U24,W24)</f>
        <v>#DIV/0!</v>
      </c>
      <c r="Z24" s="715" t="e">
        <f>IF(Y24="","",IF(Y24&lt;Y26,1,0))</f>
        <v>#DIV/0!</v>
      </c>
      <c r="AA24" s="223"/>
      <c r="AB24" s="715">
        <f>IF(AA24&lt;AA26,1,0)</f>
        <v>1</v>
      </c>
      <c r="AC24" s="223"/>
      <c r="AD24" s="715">
        <f>IF(AC24&lt;AC26,1,0)</f>
        <v>1</v>
      </c>
      <c r="AE24" s="223"/>
      <c r="AF24" s="715">
        <f>IF(AE24&lt;AE26,1,0)</f>
        <v>1</v>
      </c>
      <c r="AG24" s="222" t="e">
        <f>AVERAGE(AA24,AC24,AE24)</f>
        <v>#DIV/0!</v>
      </c>
      <c r="AH24" s="715" t="e">
        <f>IF(AG24="","",IF(AG24&lt;AG26,1,0))</f>
        <v>#DIV/0!</v>
      </c>
      <c r="AI24" s="224" t="e">
        <f>AVERAGE(S24,U24,W24,AA24,AC24,AE24)</f>
        <v>#DIV/0!</v>
      </c>
      <c r="AJ24" s="718" t="e">
        <f>IF(AI24&lt;AI26,1,0)</f>
        <v>#DIV/0!</v>
      </c>
      <c r="AK24" s="713" t="s">
        <v>354</v>
      </c>
      <c r="AL24" s="714"/>
    </row>
    <row r="25" spans="1:38" ht="30" customHeight="1" x14ac:dyDescent="0.2">
      <c r="A25" s="720"/>
      <c r="B25" s="220" t="s">
        <v>310</v>
      </c>
      <c r="C25" s="221">
        <v>9.5</v>
      </c>
      <c r="D25" s="718"/>
      <c r="E25" s="221">
        <v>9.5</v>
      </c>
      <c r="F25" s="716"/>
      <c r="G25" s="221">
        <v>9.5</v>
      </c>
      <c r="H25" s="716"/>
      <c r="I25" s="222">
        <f>AVERAGE(C25,E25,G25)</f>
        <v>9.5</v>
      </c>
      <c r="J25" s="718"/>
      <c r="K25" s="221">
        <v>9.5</v>
      </c>
      <c r="L25" s="716"/>
      <c r="M25" s="221">
        <v>9.5</v>
      </c>
      <c r="N25" s="716"/>
      <c r="O25" s="221">
        <v>9.5</v>
      </c>
      <c r="P25" s="716"/>
      <c r="Q25" s="222">
        <f>AVERAGE(K25,M25,O25)</f>
        <v>9.5</v>
      </c>
      <c r="R25" s="718"/>
      <c r="S25" s="221">
        <v>9.5</v>
      </c>
      <c r="T25" s="718"/>
      <c r="U25" s="221">
        <v>9.5</v>
      </c>
      <c r="V25" s="718"/>
      <c r="W25" s="221">
        <v>9.5</v>
      </c>
      <c r="X25" s="718"/>
      <c r="Y25" s="222">
        <f>AVERAGE(S25,U25,W25)</f>
        <v>9.5</v>
      </c>
      <c r="Z25" s="716"/>
      <c r="AA25" s="221">
        <v>9.5</v>
      </c>
      <c r="AB25" s="716"/>
      <c r="AC25" s="221">
        <v>9.5</v>
      </c>
      <c r="AD25" s="716"/>
      <c r="AE25" s="221">
        <v>9.5</v>
      </c>
      <c r="AF25" s="716"/>
      <c r="AG25" s="222">
        <f>AVERAGE(AA25,AC25,AE25)</f>
        <v>9.5</v>
      </c>
      <c r="AH25" s="716"/>
      <c r="AI25" s="225">
        <f>AVERAGE(S25,U25,W25,AA25,AC25,AE25)</f>
        <v>9.5</v>
      </c>
      <c r="AJ25" s="718"/>
      <c r="AK25" s="714"/>
      <c r="AL25" s="714"/>
    </row>
    <row r="26" spans="1:38" ht="30" customHeight="1" x14ac:dyDescent="0.2">
      <c r="A26" s="721"/>
      <c r="B26" s="220" t="s">
        <v>311</v>
      </c>
      <c r="C26" s="221">
        <f>C25*1.095</f>
        <v>10.4025</v>
      </c>
      <c r="D26" s="718"/>
      <c r="E26" s="221">
        <f>E25*1.095</f>
        <v>10.4025</v>
      </c>
      <c r="F26" s="717"/>
      <c r="G26" s="221">
        <f>G25*1.095</f>
        <v>10.4025</v>
      </c>
      <c r="H26" s="717"/>
      <c r="I26" s="222">
        <f>I25*1.095</f>
        <v>10.4025</v>
      </c>
      <c r="J26" s="718"/>
      <c r="K26" s="221">
        <f>K25*1.095</f>
        <v>10.4025</v>
      </c>
      <c r="L26" s="717"/>
      <c r="M26" s="221">
        <f>M25*1.095</f>
        <v>10.4025</v>
      </c>
      <c r="N26" s="717"/>
      <c r="O26" s="221">
        <f>O25*1.095</f>
        <v>10.4025</v>
      </c>
      <c r="P26" s="717"/>
      <c r="Q26" s="222">
        <f>Q25*1.095</f>
        <v>10.4025</v>
      </c>
      <c r="R26" s="718"/>
      <c r="S26" s="222">
        <f>S25*1.095</f>
        <v>10.4025</v>
      </c>
      <c r="T26" s="718"/>
      <c r="U26" s="222">
        <f>U25*1.095</f>
        <v>10.4025</v>
      </c>
      <c r="V26" s="718"/>
      <c r="W26" s="222">
        <f>W25*1.095</f>
        <v>10.4025</v>
      </c>
      <c r="X26" s="718"/>
      <c r="Y26" s="222">
        <f>Y25*1.095</f>
        <v>10.4025</v>
      </c>
      <c r="Z26" s="717"/>
      <c r="AA26" s="222">
        <f>AA25*1.095</f>
        <v>10.4025</v>
      </c>
      <c r="AB26" s="717"/>
      <c r="AC26" s="222">
        <f>AC25*1.095</f>
        <v>10.4025</v>
      </c>
      <c r="AD26" s="717"/>
      <c r="AE26" s="222">
        <f>AE25*1.095</f>
        <v>10.4025</v>
      </c>
      <c r="AF26" s="717"/>
      <c r="AG26" s="222">
        <f>AG25*1.095</f>
        <v>10.4025</v>
      </c>
      <c r="AH26" s="717"/>
      <c r="AI26" s="222">
        <f>AI25*1.095</f>
        <v>10.4025</v>
      </c>
      <c r="AJ26" s="718"/>
      <c r="AK26" s="714"/>
      <c r="AL26" s="714"/>
    </row>
    <row r="27" spans="1:38" ht="30" customHeight="1" x14ac:dyDescent="0.2">
      <c r="A27" s="719" t="s">
        <v>320</v>
      </c>
      <c r="B27" s="220" t="s">
        <v>309</v>
      </c>
      <c r="C27" s="221">
        <v>1</v>
      </c>
      <c r="D27" s="718">
        <f>IF(C27&lt;C29,1,0)</f>
        <v>1</v>
      </c>
      <c r="E27" s="221">
        <v>0</v>
      </c>
      <c r="F27" s="715">
        <f>IF(E27&lt;E29,1,0)</f>
        <v>1</v>
      </c>
      <c r="G27" s="221">
        <v>1</v>
      </c>
      <c r="H27" s="715">
        <f>IF(G27&lt;G29,1,0)</f>
        <v>1</v>
      </c>
      <c r="I27" s="222">
        <f>AVERAGE(C27,E27,G27)</f>
        <v>0.66666666666666663</v>
      </c>
      <c r="J27" s="718">
        <f>IF(I27="","",IF(I27&lt;I29,1,0))</f>
        <v>1</v>
      </c>
      <c r="K27" s="221">
        <v>1</v>
      </c>
      <c r="L27" s="715">
        <f>IF(K27&lt;K29,1,0)</f>
        <v>1</v>
      </c>
      <c r="M27" s="221">
        <v>1</v>
      </c>
      <c r="N27" s="715">
        <f>IF(M27&lt;M29,1,0)</f>
        <v>1</v>
      </c>
      <c r="O27" s="221"/>
      <c r="P27" s="715">
        <f>IF(O27&lt;O29,1,0)</f>
        <v>0</v>
      </c>
      <c r="Q27" s="222">
        <f>AVERAGE(K27,M27,O27)</f>
        <v>1</v>
      </c>
      <c r="R27" s="718">
        <f>IF(Q27="","",IF(Q27&lt;Q29,1,0))</f>
        <v>1</v>
      </c>
      <c r="S27" s="223"/>
      <c r="T27" s="718" t="str">
        <f>IF(S27="","",IF(S27&lt;S29,1,0))</f>
        <v/>
      </c>
      <c r="U27" s="223"/>
      <c r="V27" s="718" t="str">
        <f>IF(U27="","",IF(U27&lt;U29,1,0))</f>
        <v/>
      </c>
      <c r="W27" s="223"/>
      <c r="X27" s="718" t="str">
        <f>IF(W27="","",IF(W27&lt;W29,1,0))</f>
        <v/>
      </c>
      <c r="Y27" s="222" t="e">
        <f>AVERAGE(S27,U27,W27)</f>
        <v>#DIV/0!</v>
      </c>
      <c r="Z27" s="715" t="e">
        <f>IF(Y27="","",IF(Y27&lt;Y29,1,0))</f>
        <v>#DIV/0!</v>
      </c>
      <c r="AA27" s="223"/>
      <c r="AB27" s="715">
        <f>IF(AA27&lt;AA29,1,0)</f>
        <v>0</v>
      </c>
      <c r="AC27" s="223"/>
      <c r="AD27" s="715">
        <f>IF(AC27&lt;AC29,1,0)</f>
        <v>0</v>
      </c>
      <c r="AE27" s="223"/>
      <c r="AF27" s="715">
        <f>IF(AE27&lt;AE29,1,0)</f>
        <v>0</v>
      </c>
      <c r="AG27" s="222" t="e">
        <f>AVERAGE(AA27,AC27,AE27)</f>
        <v>#DIV/0!</v>
      </c>
      <c r="AH27" s="715" t="e">
        <f>IF(AG27="","",IF(AG27&lt;AG29,1,0))</f>
        <v>#DIV/0!</v>
      </c>
      <c r="AI27" s="224" t="e">
        <f>AVERAGE(S27,U27,W27,AA27,AC27,AE27)</f>
        <v>#DIV/0!</v>
      </c>
      <c r="AJ27" s="718" t="e">
        <f>IF(AI27&lt;AI29,1,0)</f>
        <v>#DIV/0!</v>
      </c>
      <c r="AK27" s="713"/>
      <c r="AL27" s="714"/>
    </row>
    <row r="28" spans="1:38" ht="30" customHeight="1" x14ac:dyDescent="0.2">
      <c r="A28" s="720"/>
      <c r="B28" s="220" t="s">
        <v>310</v>
      </c>
      <c r="C28" s="221">
        <v>2</v>
      </c>
      <c r="D28" s="718"/>
      <c r="E28" s="221">
        <v>2</v>
      </c>
      <c r="F28" s="716"/>
      <c r="G28" s="221">
        <v>2</v>
      </c>
      <c r="H28" s="716"/>
      <c r="I28" s="222">
        <f>AVERAGE(C28,E28,G28)</f>
        <v>2</v>
      </c>
      <c r="J28" s="718"/>
      <c r="K28" s="221">
        <v>2</v>
      </c>
      <c r="L28" s="716"/>
      <c r="M28" s="221">
        <v>2</v>
      </c>
      <c r="N28" s="716"/>
      <c r="O28" s="221"/>
      <c r="P28" s="716"/>
      <c r="Q28" s="222">
        <f>AVERAGE(K28,M28,O28)</f>
        <v>2</v>
      </c>
      <c r="R28" s="718"/>
      <c r="S28" s="221"/>
      <c r="T28" s="718"/>
      <c r="U28" s="221"/>
      <c r="V28" s="718"/>
      <c r="W28" s="221"/>
      <c r="X28" s="718"/>
      <c r="Y28" s="222" t="e">
        <f>AVERAGE(S28,U28,W28)</f>
        <v>#DIV/0!</v>
      </c>
      <c r="Z28" s="716"/>
      <c r="AA28" s="221"/>
      <c r="AB28" s="716"/>
      <c r="AC28" s="221"/>
      <c r="AD28" s="716"/>
      <c r="AE28" s="221"/>
      <c r="AF28" s="716"/>
      <c r="AG28" s="222" t="e">
        <f>AVERAGE(AA28,AC28,AE28)</f>
        <v>#DIV/0!</v>
      </c>
      <c r="AH28" s="716"/>
      <c r="AI28" s="225" t="e">
        <f>AVERAGE(S28,U28,W28,AA28,AC28,AE28)</f>
        <v>#DIV/0!</v>
      </c>
      <c r="AJ28" s="718"/>
      <c r="AK28" s="714"/>
      <c r="AL28" s="714"/>
    </row>
    <row r="29" spans="1:38" ht="30" customHeight="1" x14ac:dyDescent="0.2">
      <c r="A29" s="721"/>
      <c r="B29" s="220" t="s">
        <v>311</v>
      </c>
      <c r="C29" s="221">
        <f>C28*1.095</f>
        <v>2.19</v>
      </c>
      <c r="D29" s="718"/>
      <c r="E29" s="221">
        <f>E28*1.095</f>
        <v>2.19</v>
      </c>
      <c r="F29" s="717"/>
      <c r="G29" s="221">
        <f>G28*1.095</f>
        <v>2.19</v>
      </c>
      <c r="H29" s="717"/>
      <c r="I29" s="222">
        <f>I28*1.095</f>
        <v>2.19</v>
      </c>
      <c r="J29" s="718"/>
      <c r="K29" s="221">
        <f>K28*1.095</f>
        <v>2.19</v>
      </c>
      <c r="L29" s="717"/>
      <c r="M29" s="221">
        <f>M28*1.095</f>
        <v>2.19</v>
      </c>
      <c r="N29" s="717"/>
      <c r="O29" s="221">
        <f>O28*1.095</f>
        <v>0</v>
      </c>
      <c r="P29" s="717"/>
      <c r="Q29" s="222">
        <f>Q28*1.095</f>
        <v>2.19</v>
      </c>
      <c r="R29" s="718"/>
      <c r="S29" s="222">
        <f>S28*1.095</f>
        <v>0</v>
      </c>
      <c r="T29" s="718"/>
      <c r="U29" s="222">
        <f>U28*1.095</f>
        <v>0</v>
      </c>
      <c r="V29" s="718"/>
      <c r="W29" s="222">
        <f>W28*1.095</f>
        <v>0</v>
      </c>
      <c r="X29" s="718"/>
      <c r="Y29" s="222" t="e">
        <f>Y28*1.095</f>
        <v>#DIV/0!</v>
      </c>
      <c r="Z29" s="717"/>
      <c r="AA29" s="222">
        <f>AA28*1.095</f>
        <v>0</v>
      </c>
      <c r="AB29" s="717"/>
      <c r="AC29" s="222">
        <f>AC28*1.095</f>
        <v>0</v>
      </c>
      <c r="AD29" s="717"/>
      <c r="AE29" s="222">
        <f>AE28*1.095</f>
        <v>0</v>
      </c>
      <c r="AF29" s="717"/>
      <c r="AG29" s="222" t="e">
        <f>AG28*1.095</f>
        <v>#DIV/0!</v>
      </c>
      <c r="AH29" s="717"/>
      <c r="AI29" s="222" t="e">
        <f>AI28*1.095</f>
        <v>#DIV/0!</v>
      </c>
      <c r="AJ29" s="718"/>
      <c r="AK29" s="714"/>
      <c r="AL29" s="714"/>
    </row>
    <row r="62" spans="1:23" s="199" customFormat="1" ht="30" customHeight="1" x14ac:dyDescent="0.2">
      <c r="A62" s="226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R62" s="183"/>
      <c r="T62" s="203"/>
      <c r="U62" s="203"/>
      <c r="V62" s="203"/>
      <c r="W62" s="203"/>
    </row>
    <row r="132" spans="1:23" s="199" customFormat="1" ht="30" customHeight="1" x14ac:dyDescent="0.2">
      <c r="A132" s="226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R132" s="174"/>
      <c r="T132" s="203"/>
      <c r="U132" s="203"/>
      <c r="V132" s="203"/>
      <c r="W132" s="203"/>
    </row>
    <row r="133" spans="1:23" s="199" customFormat="1" ht="30" customHeight="1" x14ac:dyDescent="0.2">
      <c r="A133" s="226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R133" s="174"/>
      <c r="T133" s="203"/>
      <c r="U133" s="203"/>
      <c r="V133" s="203"/>
      <c r="W133" s="203"/>
    </row>
    <row r="134" spans="1:23" s="199" customFormat="1" ht="30" customHeight="1" x14ac:dyDescent="0.2">
      <c r="A134" s="226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R134" s="174"/>
      <c r="T134" s="203"/>
      <c r="U134" s="203"/>
      <c r="V134" s="203"/>
      <c r="W134" s="203"/>
    </row>
    <row r="135" spans="1:23" s="199" customFormat="1" ht="30" customHeight="1" x14ac:dyDescent="0.2">
      <c r="A135" s="226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R135" s="174"/>
      <c r="T135" s="203"/>
      <c r="U135" s="203"/>
      <c r="V135" s="203"/>
      <c r="W135" s="203"/>
    </row>
    <row r="136" spans="1:23" s="199" customFormat="1" ht="30" customHeight="1" x14ac:dyDescent="0.2">
      <c r="A136" s="226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R136" s="174"/>
      <c r="T136" s="203"/>
      <c r="U136" s="203"/>
      <c r="V136" s="203"/>
      <c r="W136" s="203"/>
    </row>
    <row r="137" spans="1:23" s="199" customFormat="1" ht="30" customHeight="1" x14ac:dyDescent="0.2">
      <c r="A137" s="226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R137" s="174"/>
      <c r="T137" s="203"/>
      <c r="U137" s="203"/>
      <c r="V137" s="203"/>
      <c r="W137" s="203"/>
    </row>
    <row r="138" spans="1:23" s="199" customFormat="1" ht="30" customHeight="1" x14ac:dyDescent="0.2">
      <c r="A138" s="226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R138" s="174"/>
      <c r="T138" s="203"/>
      <c r="U138" s="203"/>
      <c r="V138" s="203"/>
      <c r="W138" s="203"/>
    </row>
    <row r="139" spans="1:23" s="199" customFormat="1" ht="30" customHeight="1" x14ac:dyDescent="0.2">
      <c r="A139" s="226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R139" s="174"/>
      <c r="T139" s="203"/>
      <c r="U139" s="203"/>
      <c r="V139" s="203"/>
      <c r="W139" s="203"/>
    </row>
    <row r="140" spans="1:23" s="199" customFormat="1" ht="30" customHeight="1" x14ac:dyDescent="0.2">
      <c r="A140" s="226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R140" s="174"/>
      <c r="T140" s="203"/>
      <c r="U140" s="203"/>
      <c r="V140" s="203"/>
      <c r="W140" s="203"/>
    </row>
    <row r="141" spans="1:23" s="199" customFormat="1" ht="30" customHeight="1" x14ac:dyDescent="0.2">
      <c r="A141" s="226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R141" s="174"/>
      <c r="T141" s="203"/>
      <c r="U141" s="203"/>
      <c r="V141" s="203"/>
      <c r="W141" s="203"/>
    </row>
    <row r="142" spans="1:23" s="199" customFormat="1" ht="30" customHeight="1" x14ac:dyDescent="0.2">
      <c r="A142" s="226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R142" s="174"/>
      <c r="T142" s="203"/>
      <c r="U142" s="203"/>
      <c r="V142" s="203"/>
      <c r="W142" s="203"/>
    </row>
  </sheetData>
  <sheetProtection formatCells="0"/>
  <mergeCells count="166">
    <mergeCell ref="AH24:AH26"/>
    <mergeCell ref="P24:P26"/>
    <mergeCell ref="R24:R26"/>
    <mergeCell ref="T24:T26"/>
    <mergeCell ref="V24:V26"/>
    <mergeCell ref="AJ24:AJ26"/>
    <mergeCell ref="X24:X26"/>
    <mergeCell ref="Z24:Z26"/>
    <mergeCell ref="AB24:AB26"/>
    <mergeCell ref="AD24:AD26"/>
    <mergeCell ref="AF24:AF26"/>
    <mergeCell ref="AF21:AF23"/>
    <mergeCell ref="AH21:AH23"/>
    <mergeCell ref="AJ21:AJ23"/>
    <mergeCell ref="A24:A26"/>
    <mergeCell ref="D24:D26"/>
    <mergeCell ref="F24:F26"/>
    <mergeCell ref="H24:H26"/>
    <mergeCell ref="J24:J26"/>
    <mergeCell ref="L24:L26"/>
    <mergeCell ref="N24:N26"/>
    <mergeCell ref="T21:T23"/>
    <mergeCell ref="V21:V23"/>
    <mergeCell ref="X21:X23"/>
    <mergeCell ref="Z21:Z23"/>
    <mergeCell ref="AB21:AB23"/>
    <mergeCell ref="R21:R23"/>
    <mergeCell ref="AD21:AD23"/>
    <mergeCell ref="AJ18:AJ20"/>
    <mergeCell ref="A21:A23"/>
    <mergeCell ref="D21:D23"/>
    <mergeCell ref="F21:F23"/>
    <mergeCell ref="H21:H23"/>
    <mergeCell ref="J21:J23"/>
    <mergeCell ref="L21:L23"/>
    <mergeCell ref="N21:N23"/>
    <mergeCell ref="P21:P23"/>
    <mergeCell ref="X18:X20"/>
    <mergeCell ref="Z18:Z20"/>
    <mergeCell ref="AB18:AB20"/>
    <mergeCell ref="AD18:AD20"/>
    <mergeCell ref="AF18:AF20"/>
    <mergeCell ref="AH18:AH20"/>
    <mergeCell ref="L18:L20"/>
    <mergeCell ref="N18:N20"/>
    <mergeCell ref="P18:P20"/>
    <mergeCell ref="R18:R20"/>
    <mergeCell ref="T18:T20"/>
    <mergeCell ref="V18:V20"/>
    <mergeCell ref="AB15:AB17"/>
    <mergeCell ref="AD15:AD17"/>
    <mergeCell ref="AF15:AF17"/>
    <mergeCell ref="AH15:AH17"/>
    <mergeCell ref="AJ15:AJ17"/>
    <mergeCell ref="A18:A20"/>
    <mergeCell ref="D18:D20"/>
    <mergeCell ref="F18:F20"/>
    <mergeCell ref="H18:H20"/>
    <mergeCell ref="J18:J20"/>
    <mergeCell ref="P15:P17"/>
    <mergeCell ref="R15:R17"/>
    <mergeCell ref="T15:T17"/>
    <mergeCell ref="V15:V17"/>
    <mergeCell ref="X15:X17"/>
    <mergeCell ref="Z15:Z17"/>
    <mergeCell ref="AF12:AF14"/>
    <mergeCell ref="AH12:AH14"/>
    <mergeCell ref="AJ12:AJ14"/>
    <mergeCell ref="A15:A17"/>
    <mergeCell ref="D15:D17"/>
    <mergeCell ref="F15:F17"/>
    <mergeCell ref="H15:H17"/>
    <mergeCell ref="J15:J17"/>
    <mergeCell ref="L15:L17"/>
    <mergeCell ref="N15:N17"/>
    <mergeCell ref="T12:T14"/>
    <mergeCell ref="V12:V14"/>
    <mergeCell ref="X12:X14"/>
    <mergeCell ref="Z12:Z14"/>
    <mergeCell ref="AB12:AB14"/>
    <mergeCell ref="AD12:AD14"/>
    <mergeCell ref="AK10:AL11"/>
    <mergeCell ref="A12:A14"/>
    <mergeCell ref="D12:D14"/>
    <mergeCell ref="F12:F14"/>
    <mergeCell ref="H12:H14"/>
    <mergeCell ref="J12:J14"/>
    <mergeCell ref="L12:L14"/>
    <mergeCell ref="N12:N14"/>
    <mergeCell ref="P12:P14"/>
    <mergeCell ref="R12:R14"/>
    <mergeCell ref="Z10:Z11"/>
    <mergeCell ref="AB10:AB11"/>
    <mergeCell ref="AD10:AD11"/>
    <mergeCell ref="AF10:AF11"/>
    <mergeCell ref="AH10:AH11"/>
    <mergeCell ref="AJ10:AJ11"/>
    <mergeCell ref="N10:N11"/>
    <mergeCell ref="P10:P11"/>
    <mergeCell ref="R10:R11"/>
    <mergeCell ref="T10:T11"/>
    <mergeCell ref="V10:V11"/>
    <mergeCell ref="X10:X11"/>
    <mergeCell ref="A10:A11"/>
    <mergeCell ref="D10:D11"/>
    <mergeCell ref="F10:F11"/>
    <mergeCell ref="H10:H11"/>
    <mergeCell ref="J10:J11"/>
    <mergeCell ref="L10:L11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C6:O6"/>
    <mergeCell ref="A8:A9"/>
    <mergeCell ref="B8:B9"/>
    <mergeCell ref="C8:AL8"/>
    <mergeCell ref="C9:D9"/>
    <mergeCell ref="E9:F9"/>
    <mergeCell ref="G9:H9"/>
    <mergeCell ref="I9:J9"/>
    <mergeCell ref="K9:L9"/>
    <mergeCell ref="M9:N9"/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AK24:AL26"/>
    <mergeCell ref="AK12:AL13"/>
    <mergeCell ref="AK14:AL15"/>
    <mergeCell ref="AK16:AL17"/>
    <mergeCell ref="AK18:AL19"/>
    <mergeCell ref="AK20:AL21"/>
    <mergeCell ref="AK22:AL23"/>
    <mergeCell ref="A27:A29"/>
    <mergeCell ref="D27:D29"/>
    <mergeCell ref="F27:F29"/>
    <mergeCell ref="H27:H29"/>
    <mergeCell ref="J27:J29"/>
    <mergeCell ref="L27:L29"/>
    <mergeCell ref="N27:N29"/>
    <mergeCell ref="P27:P29"/>
    <mergeCell ref="R27:R29"/>
    <mergeCell ref="T27:T29"/>
    <mergeCell ref="V27:V29"/>
    <mergeCell ref="X27:X29"/>
    <mergeCell ref="AK27:AL29"/>
    <mergeCell ref="Z27:Z29"/>
    <mergeCell ref="AB27:AB29"/>
    <mergeCell ref="AD27:AD29"/>
    <mergeCell ref="AF27:AF29"/>
    <mergeCell ref="AH27:AH29"/>
    <mergeCell ref="AJ27:AJ29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S178"/>
  <sheetViews>
    <sheetView topLeftCell="A57" zoomScaleNormal="100" workbookViewId="0">
      <selection activeCell="C70" sqref="C70:P70"/>
    </sheetView>
  </sheetViews>
  <sheetFormatPr baseColWidth="10" defaultRowHeight="12.75" x14ac:dyDescent="0.2"/>
  <cols>
    <col min="1" max="1" width="0.7109375" style="167" customWidth="1"/>
    <col min="2" max="2" width="30" style="167" customWidth="1"/>
    <col min="3" max="3" width="16.85546875" style="167" customWidth="1"/>
    <col min="4" max="4" width="6" style="167" customWidth="1"/>
    <col min="5" max="5" width="6.7109375" style="167" customWidth="1"/>
    <col min="6" max="6" width="9.5703125" style="167" bestFit="1" customWidth="1"/>
    <col min="7" max="7" width="5.42578125" style="167" bestFit="1" customWidth="1"/>
    <col min="8" max="8" width="5.7109375" style="167" customWidth="1"/>
    <col min="9" max="9" width="8.7109375" style="167" customWidth="1"/>
    <col min="10" max="10" width="5.28515625" style="167" customWidth="1"/>
    <col min="11" max="11" width="6.42578125" style="167" bestFit="1" customWidth="1"/>
    <col min="12" max="12" width="9.5703125" style="167" bestFit="1" customWidth="1"/>
    <col min="13" max="13" width="8.42578125" style="167" customWidth="1"/>
    <col min="14" max="14" width="6.42578125" style="167" customWidth="1"/>
    <col min="15" max="15" width="11" style="167" customWidth="1"/>
    <col min="16" max="16" width="12.140625" style="167" customWidth="1"/>
    <col min="17" max="18" width="11.7109375" style="167" customWidth="1"/>
    <col min="19" max="19" width="11.42578125" style="169" hidden="1" customWidth="1"/>
    <col min="20" max="16384" width="11.42578125" style="167"/>
  </cols>
  <sheetData>
    <row r="1" spans="1:19" ht="6" customHeight="1" thickBot="1" x14ac:dyDescent="0.25"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9" ht="16.5" customHeight="1" x14ac:dyDescent="0.2">
      <c r="B2" s="650"/>
      <c r="C2" s="653" t="s">
        <v>56</v>
      </c>
      <c r="D2" s="654"/>
      <c r="E2" s="654"/>
      <c r="F2" s="654"/>
      <c r="G2" s="654"/>
      <c r="H2" s="654"/>
      <c r="I2" s="654"/>
      <c r="J2" s="654"/>
      <c r="K2" s="654"/>
      <c r="L2" s="654"/>
      <c r="M2" s="655"/>
      <c r="N2" s="656" t="s">
        <v>185</v>
      </c>
      <c r="O2" s="657"/>
      <c r="P2" s="658"/>
      <c r="S2" s="167">
        <v>0.95</v>
      </c>
    </row>
    <row r="3" spans="1:19" ht="15.75" customHeight="1" x14ac:dyDescent="0.2">
      <c r="B3" s="651"/>
      <c r="C3" s="659" t="s">
        <v>58</v>
      </c>
      <c r="D3" s="660"/>
      <c r="E3" s="660"/>
      <c r="F3" s="660"/>
      <c r="G3" s="660"/>
      <c r="H3" s="660"/>
      <c r="I3" s="660"/>
      <c r="J3" s="660"/>
      <c r="K3" s="660"/>
      <c r="L3" s="660"/>
      <c r="M3" s="661"/>
      <c r="N3" s="662" t="s">
        <v>189</v>
      </c>
      <c r="O3" s="663"/>
      <c r="P3" s="664"/>
      <c r="S3" s="167">
        <v>0.94999</v>
      </c>
    </row>
    <row r="4" spans="1:19" ht="15.75" customHeight="1" x14ac:dyDescent="0.2">
      <c r="B4" s="651"/>
      <c r="C4" s="659" t="s">
        <v>59</v>
      </c>
      <c r="D4" s="660"/>
      <c r="E4" s="660"/>
      <c r="F4" s="660"/>
      <c r="G4" s="660"/>
      <c r="H4" s="660"/>
      <c r="I4" s="660"/>
      <c r="J4" s="660"/>
      <c r="K4" s="660"/>
      <c r="L4" s="660"/>
      <c r="M4" s="661"/>
      <c r="N4" s="662" t="s">
        <v>186</v>
      </c>
      <c r="O4" s="663"/>
      <c r="P4" s="664"/>
      <c r="S4" s="167">
        <v>0.65</v>
      </c>
    </row>
    <row r="5" spans="1:19" ht="16.5" customHeight="1" thickBot="1" x14ac:dyDescent="0.25">
      <c r="B5" s="652"/>
      <c r="C5" s="665" t="s">
        <v>60</v>
      </c>
      <c r="D5" s="666"/>
      <c r="E5" s="666"/>
      <c r="F5" s="666"/>
      <c r="G5" s="666"/>
      <c r="H5" s="666"/>
      <c r="I5" s="666"/>
      <c r="J5" s="666"/>
      <c r="K5" s="666"/>
      <c r="L5" s="666"/>
      <c r="M5" s="667"/>
      <c r="N5" s="668" t="s">
        <v>61</v>
      </c>
      <c r="O5" s="669"/>
      <c r="P5" s="670"/>
      <c r="S5" s="167">
        <v>0.64998999999999996</v>
      </c>
    </row>
    <row r="6" spans="1:19" ht="3" customHeight="1" thickBot="1" x14ac:dyDescent="0.2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S6" s="170"/>
    </row>
    <row r="7" spans="1:19" x14ac:dyDescent="0.2">
      <c r="A7" s="171"/>
      <c r="B7" s="671" t="s">
        <v>65</v>
      </c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3"/>
      <c r="Q7" s="171"/>
      <c r="S7" s="170"/>
    </row>
    <row r="8" spans="1:19" ht="13.5" thickBot="1" x14ac:dyDescent="0.25">
      <c r="A8" s="171"/>
      <c r="B8" s="674"/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6"/>
      <c r="Q8" s="171"/>
    </row>
    <row r="9" spans="1:19" ht="6.75" customHeight="1" thickBot="1" x14ac:dyDescent="0.25">
      <c r="A9" s="171"/>
      <c r="B9" s="677"/>
      <c r="C9" s="677"/>
      <c r="D9" s="677"/>
      <c r="E9" s="677"/>
      <c r="F9" s="677"/>
      <c r="G9" s="677"/>
      <c r="H9" s="677"/>
      <c r="I9" s="677"/>
      <c r="J9" s="677"/>
      <c r="K9" s="677"/>
      <c r="L9" s="677"/>
      <c r="M9" s="677"/>
      <c r="N9" s="677"/>
      <c r="O9" s="677"/>
      <c r="P9" s="677"/>
      <c r="Q9" s="171"/>
    </row>
    <row r="10" spans="1:19" ht="26.25" customHeight="1" thickBot="1" x14ac:dyDescent="0.25">
      <c r="A10" s="171"/>
      <c r="B10" s="90" t="s">
        <v>83</v>
      </c>
      <c r="C10" s="457">
        <v>2024</v>
      </c>
      <c r="D10" s="458"/>
      <c r="E10" s="458"/>
      <c r="F10" s="458"/>
      <c r="G10" s="458"/>
      <c r="H10" s="458"/>
      <c r="I10" s="459"/>
      <c r="J10" s="452" t="s">
        <v>1</v>
      </c>
      <c r="K10" s="453"/>
      <c r="L10" s="453"/>
      <c r="M10" s="453"/>
      <c r="N10" s="468" t="s">
        <v>190</v>
      </c>
      <c r="O10" s="469"/>
      <c r="P10" s="470"/>
      <c r="Q10" s="171"/>
    </row>
    <row r="11" spans="1:19" ht="4.5" customHeight="1" thickBot="1" x14ac:dyDescent="0.25">
      <c r="A11" s="171"/>
      <c r="B11" s="460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2"/>
      <c r="Q11" s="171"/>
    </row>
    <row r="12" spans="1:19" ht="13.5" thickBot="1" x14ac:dyDescent="0.25">
      <c r="A12" s="171"/>
      <c r="B12" s="62" t="s">
        <v>0</v>
      </c>
      <c r="C12" s="463" t="s">
        <v>170</v>
      </c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4"/>
      <c r="Q12" s="171"/>
    </row>
    <row r="13" spans="1:19" ht="4.5" customHeight="1" thickBot="1" x14ac:dyDescent="0.25">
      <c r="A13" s="171"/>
      <c r="B13" s="465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7"/>
      <c r="Q13" s="171"/>
    </row>
    <row r="14" spans="1:19" ht="18" customHeight="1" thickBot="1" x14ac:dyDescent="0.25">
      <c r="A14" s="171"/>
      <c r="B14" s="62" t="s">
        <v>6</v>
      </c>
      <c r="C14" s="468" t="s">
        <v>316</v>
      </c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70"/>
      <c r="Q14" s="171"/>
    </row>
    <row r="15" spans="1:19" ht="4.5" customHeight="1" thickBot="1" x14ac:dyDescent="0.25">
      <c r="A15" s="171"/>
      <c r="B15" s="471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472"/>
      <c r="P15" s="473"/>
      <c r="Q15" s="171"/>
    </row>
    <row r="16" spans="1:19" ht="32.25" customHeight="1" thickBot="1" x14ac:dyDescent="0.25">
      <c r="A16" s="171"/>
      <c r="B16" s="62" t="s">
        <v>25</v>
      </c>
      <c r="C16" s="468" t="s">
        <v>317</v>
      </c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69"/>
      <c r="P16" s="470"/>
      <c r="Q16" s="171"/>
    </row>
    <row r="17" spans="1:17" ht="4.5" customHeight="1" thickBot="1" x14ac:dyDescent="0.25">
      <c r="A17" s="171"/>
      <c r="B17" s="471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3"/>
      <c r="Q17" s="171"/>
    </row>
    <row r="18" spans="1:17" ht="26.25" customHeight="1" thickBot="1" x14ac:dyDescent="0.25">
      <c r="A18" s="171"/>
      <c r="B18" s="62" t="s">
        <v>11</v>
      </c>
      <c r="C18" s="678" t="s">
        <v>260</v>
      </c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O18" s="547"/>
      <c r="P18" s="548"/>
      <c r="Q18" s="171"/>
    </row>
    <row r="19" spans="1:17" ht="4.5" customHeight="1" thickBot="1" x14ac:dyDescent="0.25">
      <c r="A19" s="171"/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M19" s="504"/>
      <c r="N19" s="504"/>
      <c r="O19" s="504"/>
      <c r="P19" s="504"/>
      <c r="Q19" s="171"/>
    </row>
    <row r="20" spans="1:17" ht="17.25" customHeight="1" thickBot="1" x14ac:dyDescent="0.25">
      <c r="A20" s="171"/>
      <c r="B20" s="679" t="s">
        <v>26</v>
      </c>
      <c r="C20" s="680"/>
      <c r="D20" s="680"/>
      <c r="E20" s="680"/>
      <c r="F20" s="680"/>
      <c r="G20" s="680"/>
      <c r="H20" s="680"/>
      <c r="I20" s="680"/>
      <c r="J20" s="680"/>
      <c r="K20" s="680"/>
      <c r="L20" s="680"/>
      <c r="M20" s="680"/>
      <c r="N20" s="680"/>
      <c r="O20" s="680"/>
      <c r="P20" s="681"/>
      <c r="Q20" s="171"/>
    </row>
    <row r="21" spans="1:17" ht="4.5" customHeight="1" thickBot="1" x14ac:dyDescent="0.25">
      <c r="A21" s="171"/>
      <c r="B21" s="682"/>
      <c r="C21" s="683"/>
      <c r="D21" s="683"/>
      <c r="E21" s="683"/>
      <c r="F21" s="683"/>
      <c r="G21" s="683"/>
      <c r="H21" s="683"/>
      <c r="I21" s="683"/>
      <c r="J21" s="683"/>
      <c r="K21" s="683"/>
      <c r="L21" s="683"/>
      <c r="M21" s="683"/>
      <c r="N21" s="683"/>
      <c r="O21" s="683"/>
      <c r="P21" s="684"/>
      <c r="Q21" s="171"/>
    </row>
    <row r="22" spans="1:17" ht="51" customHeight="1" thickBot="1" x14ac:dyDescent="0.25">
      <c r="A22" s="171"/>
      <c r="B22" s="62" t="s">
        <v>3</v>
      </c>
      <c r="C22" s="484" t="s">
        <v>278</v>
      </c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6"/>
      <c r="Q22" s="171"/>
    </row>
    <row r="23" spans="1:17" ht="4.5" customHeight="1" thickBot="1" x14ac:dyDescent="0.25">
      <c r="A23" s="171"/>
      <c r="B23" s="471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3"/>
      <c r="Q23" s="171"/>
    </row>
    <row r="24" spans="1:17" ht="97.5" customHeight="1" thickBot="1" x14ac:dyDescent="0.25">
      <c r="A24" s="171"/>
      <c r="B24" s="62" t="s">
        <v>12</v>
      </c>
      <c r="C24" s="685" t="s">
        <v>318</v>
      </c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9"/>
      <c r="Q24" s="171"/>
    </row>
    <row r="25" spans="1:17" ht="4.5" customHeight="1" thickBot="1" x14ac:dyDescent="0.25">
      <c r="A25" s="171"/>
      <c r="B25" s="471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3"/>
      <c r="Q25" s="171"/>
    </row>
    <row r="26" spans="1:17" ht="13.5" customHeight="1" thickBot="1" x14ac:dyDescent="0.25">
      <c r="A26" s="171"/>
      <c r="B26" s="88" t="s">
        <v>2</v>
      </c>
      <c r="C26" s="686">
        <v>0.8</v>
      </c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1"/>
      <c r="Q26" s="171"/>
    </row>
    <row r="27" spans="1:17" ht="4.5" customHeight="1" thickBot="1" x14ac:dyDescent="0.25">
      <c r="A27" s="171"/>
      <c r="B27" s="687"/>
      <c r="C27" s="688"/>
      <c r="D27" s="688"/>
      <c r="E27" s="688"/>
      <c r="F27" s="688"/>
      <c r="G27" s="688"/>
      <c r="H27" s="688"/>
      <c r="I27" s="688"/>
      <c r="J27" s="688"/>
      <c r="K27" s="688"/>
      <c r="L27" s="688"/>
      <c r="M27" s="688"/>
      <c r="N27" s="688"/>
      <c r="O27" s="688"/>
      <c r="P27" s="689"/>
      <c r="Q27" s="171"/>
    </row>
    <row r="28" spans="1:17" ht="12.75" customHeight="1" thickBot="1" x14ac:dyDescent="0.25">
      <c r="A28" s="171"/>
      <c r="B28" s="88" t="s">
        <v>13</v>
      </c>
      <c r="C28" s="172" t="s">
        <v>14</v>
      </c>
      <c r="D28" s="686" t="s">
        <v>280</v>
      </c>
      <c r="E28" s="510"/>
      <c r="F28" s="510"/>
      <c r="G28" s="511"/>
      <c r="H28" s="690" t="s">
        <v>15</v>
      </c>
      <c r="I28" s="690"/>
      <c r="J28" s="690"/>
      <c r="K28" s="509" t="s">
        <v>281</v>
      </c>
      <c r="L28" s="510"/>
      <c r="M28" s="511"/>
      <c r="N28" s="691" t="s">
        <v>16</v>
      </c>
      <c r="O28" s="692"/>
      <c r="P28" s="173" t="s">
        <v>282</v>
      </c>
      <c r="Q28" s="171"/>
    </row>
    <row r="29" spans="1:17" ht="4.5" customHeight="1" thickBot="1" x14ac:dyDescent="0.25">
      <c r="A29" s="171"/>
      <c r="B29" s="503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5"/>
      <c r="Q29" s="171"/>
    </row>
    <row r="30" spans="1:17" ht="13.5" thickBot="1" x14ac:dyDescent="0.25">
      <c r="A30" s="171"/>
      <c r="B30" s="88" t="s">
        <v>7</v>
      </c>
      <c r="C30" s="506" t="s">
        <v>184</v>
      </c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8"/>
      <c r="Q30" s="171"/>
    </row>
    <row r="31" spans="1:17" ht="4.5" customHeight="1" thickBot="1" x14ac:dyDescent="0.25">
      <c r="A31" s="171"/>
      <c r="B31" s="471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3"/>
      <c r="Q31" s="171"/>
    </row>
    <row r="32" spans="1:17" ht="13.5" thickBot="1" x14ac:dyDescent="0.25">
      <c r="A32" s="171"/>
      <c r="B32" s="88" t="s">
        <v>4</v>
      </c>
      <c r="C32" s="509" t="s">
        <v>74</v>
      </c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8"/>
      <c r="Q32" s="171"/>
    </row>
    <row r="33" spans="1:17" ht="4.5" customHeight="1" thickBot="1" x14ac:dyDescent="0.25">
      <c r="A33" s="171"/>
      <c r="B33" s="471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3"/>
      <c r="Q33" s="171"/>
    </row>
    <row r="34" spans="1:17" ht="13.5" thickBot="1" x14ac:dyDescent="0.25">
      <c r="A34" s="171"/>
      <c r="B34" s="88" t="s">
        <v>23</v>
      </c>
      <c r="C34" s="509" t="s">
        <v>71</v>
      </c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8"/>
      <c r="Q34" s="171"/>
    </row>
    <row r="35" spans="1:17" ht="4.5" customHeight="1" thickBot="1" x14ac:dyDescent="0.25">
      <c r="A35" s="171"/>
      <c r="B35" s="465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7"/>
      <c r="Q35" s="171"/>
    </row>
    <row r="36" spans="1:17" ht="16.5" customHeight="1" thickBot="1" x14ac:dyDescent="0.25">
      <c r="A36" s="171"/>
      <c r="B36" s="88" t="s">
        <v>64</v>
      </c>
      <c r="C36" s="506" t="s">
        <v>71</v>
      </c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8"/>
      <c r="Q36" s="171"/>
    </row>
    <row r="37" spans="1:17" ht="4.5" customHeight="1" thickBot="1" x14ac:dyDescent="0.25">
      <c r="A37" s="171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71"/>
    </row>
    <row r="38" spans="1:17" ht="13.5" thickBot="1" x14ac:dyDescent="0.25">
      <c r="A38" s="171"/>
      <c r="B38" s="693" t="s">
        <v>17</v>
      </c>
      <c r="C38" s="694"/>
      <c r="D38" s="694"/>
      <c r="E38" s="694"/>
      <c r="F38" s="694"/>
      <c r="G38" s="694"/>
      <c r="H38" s="694"/>
      <c r="I38" s="694"/>
      <c r="J38" s="694"/>
      <c r="K38" s="694"/>
      <c r="L38" s="694"/>
      <c r="M38" s="694"/>
      <c r="N38" s="694"/>
      <c r="O38" s="695"/>
      <c r="P38" s="696"/>
      <c r="Q38" s="171"/>
    </row>
    <row r="39" spans="1:17" x14ac:dyDescent="0.2">
      <c r="A39" s="171"/>
      <c r="B39" s="175" t="s">
        <v>22</v>
      </c>
      <c r="C39" s="693" t="s">
        <v>18</v>
      </c>
      <c r="D39" s="694"/>
      <c r="E39" s="694"/>
      <c r="F39" s="694"/>
      <c r="G39" s="696"/>
      <c r="H39" s="693" t="s">
        <v>7</v>
      </c>
      <c r="I39" s="694"/>
      <c r="J39" s="694"/>
      <c r="K39" s="694"/>
      <c r="L39" s="696"/>
      <c r="M39" s="693" t="s">
        <v>19</v>
      </c>
      <c r="N39" s="694"/>
      <c r="O39" s="695"/>
      <c r="P39" s="696"/>
      <c r="Q39" s="171"/>
    </row>
    <row r="40" spans="1:17" ht="54" customHeight="1" x14ac:dyDescent="0.2">
      <c r="A40" s="171"/>
      <c r="B40" s="126" t="s">
        <v>283</v>
      </c>
      <c r="C40" s="614" t="s">
        <v>284</v>
      </c>
      <c r="D40" s="615"/>
      <c r="E40" s="615"/>
      <c r="F40" s="615"/>
      <c r="G40" s="746"/>
      <c r="H40" s="614" t="s">
        <v>192</v>
      </c>
      <c r="I40" s="615"/>
      <c r="J40" s="615"/>
      <c r="K40" s="615"/>
      <c r="L40" s="746"/>
      <c r="M40" s="747" t="s">
        <v>285</v>
      </c>
      <c r="N40" s="748"/>
      <c r="O40" s="748"/>
      <c r="P40" s="749"/>
      <c r="Q40" s="171"/>
    </row>
    <row r="41" spans="1:17" ht="55.5" customHeight="1" x14ac:dyDescent="0.2">
      <c r="A41" s="171"/>
      <c r="B41" s="227" t="s">
        <v>286</v>
      </c>
      <c r="C41" s="750" t="s">
        <v>287</v>
      </c>
      <c r="D41" s="751"/>
      <c r="E41" s="751"/>
      <c r="F41" s="751"/>
      <c r="G41" s="752"/>
      <c r="H41" s="750" t="s">
        <v>319</v>
      </c>
      <c r="I41" s="751"/>
      <c r="J41" s="751"/>
      <c r="K41" s="751"/>
      <c r="L41" s="752"/>
      <c r="M41" s="753" t="s">
        <v>289</v>
      </c>
      <c r="N41" s="754"/>
      <c r="O41" s="754"/>
      <c r="P41" s="755"/>
      <c r="Q41" s="171"/>
    </row>
    <row r="42" spans="1:17" ht="43.5" customHeight="1" x14ac:dyDescent="0.2">
      <c r="A42" s="171"/>
      <c r="B42" s="227" t="s">
        <v>290</v>
      </c>
      <c r="C42" s="753" t="s">
        <v>291</v>
      </c>
      <c r="D42" s="754"/>
      <c r="E42" s="754"/>
      <c r="F42" s="754"/>
      <c r="G42" s="756"/>
      <c r="H42" s="750" t="s">
        <v>319</v>
      </c>
      <c r="I42" s="751"/>
      <c r="J42" s="751"/>
      <c r="K42" s="751"/>
      <c r="L42" s="752"/>
      <c r="M42" s="753" t="s">
        <v>289</v>
      </c>
      <c r="N42" s="754"/>
      <c r="O42" s="754"/>
      <c r="P42" s="755"/>
      <c r="Q42" s="171"/>
    </row>
    <row r="43" spans="1:17" ht="4.5" customHeight="1" thickBot="1" x14ac:dyDescent="0.25">
      <c r="A43" s="171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1"/>
    </row>
    <row r="44" spans="1:17" ht="13.5" customHeight="1" thickBot="1" x14ac:dyDescent="0.25">
      <c r="A44" s="171"/>
      <c r="B44" s="679" t="s">
        <v>8</v>
      </c>
      <c r="C44" s="680"/>
      <c r="D44" s="680"/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1"/>
      <c r="Q44" s="171"/>
    </row>
    <row r="45" spans="1:17" ht="4.5" customHeight="1" thickBot="1" x14ac:dyDescent="0.25">
      <c r="A45" s="171"/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  <c r="Q45" s="171"/>
    </row>
    <row r="46" spans="1:17" x14ac:dyDescent="0.2">
      <c r="A46" s="171"/>
      <c r="B46" s="542" t="s">
        <v>20</v>
      </c>
      <c r="C46" s="66" t="s">
        <v>9</v>
      </c>
      <c r="D46" s="67" t="s">
        <v>149</v>
      </c>
      <c r="E46" s="67" t="s">
        <v>150</v>
      </c>
      <c r="F46" s="67" t="s">
        <v>151</v>
      </c>
      <c r="G46" s="67" t="s">
        <v>152</v>
      </c>
      <c r="H46" s="67" t="s">
        <v>153</v>
      </c>
      <c r="I46" s="67" t="s">
        <v>154</v>
      </c>
      <c r="J46" s="67" t="s">
        <v>155</v>
      </c>
      <c r="K46" s="67" t="s">
        <v>156</v>
      </c>
      <c r="L46" s="67" t="s">
        <v>157</v>
      </c>
      <c r="M46" s="67" t="s">
        <v>158</v>
      </c>
      <c r="N46" s="67" t="s">
        <v>159</v>
      </c>
      <c r="O46" s="68" t="s">
        <v>160</v>
      </c>
      <c r="P46" s="69" t="s">
        <v>24</v>
      </c>
      <c r="Q46" s="171"/>
    </row>
    <row r="47" spans="1:17" ht="13.5" thickBot="1" x14ac:dyDescent="0.25">
      <c r="A47" s="171"/>
      <c r="B47" s="543"/>
      <c r="C47" s="70" t="s">
        <v>10</v>
      </c>
      <c r="D47" s="178">
        <f>ICE_Registro!D10</f>
        <v>1</v>
      </c>
      <c r="E47" s="178">
        <f>ICE_Registro!F10</f>
        <v>0.6</v>
      </c>
      <c r="F47" s="178">
        <f>ICE_Registro!H10</f>
        <v>0.6</v>
      </c>
      <c r="G47" s="178">
        <f>ICE_Registro!L10</f>
        <v>0.6</v>
      </c>
      <c r="H47" s="178">
        <f>ICE_Registro!N10</f>
        <v>0.8</v>
      </c>
      <c r="I47" s="178">
        <f>ICE_Registro!P10</f>
        <v>1</v>
      </c>
      <c r="J47" s="178">
        <f>ICE_Registro!T10</f>
        <v>0.2</v>
      </c>
      <c r="K47" s="178">
        <f>ICE_Registro!V10</f>
        <v>0</v>
      </c>
      <c r="L47" s="178">
        <f>ICE_Registro!X10</f>
        <v>0</v>
      </c>
      <c r="M47" s="178">
        <f>ICE_Registro!AB10</f>
        <v>0</v>
      </c>
      <c r="N47" s="178">
        <f>ICE_Registro!AD10</f>
        <v>0</v>
      </c>
      <c r="O47" s="178">
        <f>ICE_Registro!AF10</f>
        <v>0</v>
      </c>
      <c r="P47" s="178">
        <f>AVERAGE(D47:O47)</f>
        <v>0.40000000000000008</v>
      </c>
      <c r="Q47" s="171"/>
    </row>
    <row r="48" spans="1:17" ht="4.5" customHeight="1" thickBot="1" x14ac:dyDescent="0.25">
      <c r="A48" s="171"/>
      <c r="B48" s="179">
        <v>0.9</v>
      </c>
      <c r="C48" s="180"/>
      <c r="D48" s="180"/>
      <c r="E48" s="180"/>
      <c r="F48" s="181">
        <f>+$C$26</f>
        <v>0.8</v>
      </c>
      <c r="G48" s="180"/>
      <c r="H48" s="180"/>
      <c r="I48" s="181">
        <f>+$C$26</f>
        <v>0.8</v>
      </c>
      <c r="J48" s="180"/>
      <c r="K48" s="180"/>
      <c r="L48" s="181">
        <f>+$C$26</f>
        <v>0.8</v>
      </c>
      <c r="M48" s="180"/>
      <c r="N48" s="180"/>
      <c r="O48" s="181">
        <f>+$C$26</f>
        <v>0.8</v>
      </c>
      <c r="P48" s="181">
        <f>+$C$26</f>
        <v>0.8</v>
      </c>
      <c r="Q48" s="171"/>
    </row>
    <row r="49" spans="1:17" ht="22.5" customHeight="1" thickBot="1" x14ac:dyDescent="0.25">
      <c r="A49" s="171"/>
      <c r="B49" s="679" t="s">
        <v>21</v>
      </c>
      <c r="C49" s="680"/>
      <c r="D49" s="680"/>
      <c r="E49" s="680"/>
      <c r="F49" s="680"/>
      <c r="G49" s="680"/>
      <c r="H49" s="680"/>
      <c r="I49" s="680"/>
      <c r="J49" s="680"/>
      <c r="K49" s="680"/>
      <c r="L49" s="680"/>
      <c r="M49" s="680"/>
      <c r="N49" s="680"/>
      <c r="O49" s="680"/>
      <c r="P49" s="681"/>
      <c r="Q49" s="171"/>
    </row>
    <row r="50" spans="1:17" x14ac:dyDescent="0.2">
      <c r="A50" s="171"/>
      <c r="B50" s="700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1"/>
      <c r="P50" s="702"/>
      <c r="Q50" s="171"/>
    </row>
    <row r="51" spans="1:17" x14ac:dyDescent="0.2">
      <c r="A51" s="171"/>
      <c r="B51" s="703"/>
      <c r="C51" s="704"/>
      <c r="D51" s="704"/>
      <c r="E51" s="704"/>
      <c r="F51" s="704"/>
      <c r="G51" s="704"/>
      <c r="H51" s="704"/>
      <c r="I51" s="704"/>
      <c r="J51" s="704"/>
      <c r="K51" s="704"/>
      <c r="L51" s="704"/>
      <c r="M51" s="704"/>
      <c r="N51" s="704"/>
      <c r="O51" s="704"/>
      <c r="P51" s="705"/>
      <c r="Q51" s="171"/>
    </row>
    <row r="52" spans="1:17" x14ac:dyDescent="0.2">
      <c r="A52" s="171"/>
      <c r="B52" s="703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4"/>
      <c r="P52" s="705"/>
      <c r="Q52" s="171"/>
    </row>
    <row r="53" spans="1:17" x14ac:dyDescent="0.2">
      <c r="A53" s="171"/>
      <c r="B53" s="703"/>
      <c r="C53" s="704"/>
      <c r="D53" s="704"/>
      <c r="E53" s="704"/>
      <c r="F53" s="704"/>
      <c r="G53" s="704"/>
      <c r="H53" s="704"/>
      <c r="I53" s="704"/>
      <c r="J53" s="704"/>
      <c r="K53" s="704"/>
      <c r="L53" s="704"/>
      <c r="M53" s="704"/>
      <c r="N53" s="704"/>
      <c r="O53" s="704"/>
      <c r="P53" s="705"/>
      <c r="Q53" s="171"/>
    </row>
    <row r="54" spans="1:17" x14ac:dyDescent="0.2">
      <c r="A54" s="171"/>
      <c r="B54" s="703"/>
      <c r="C54" s="704"/>
      <c r="D54" s="704"/>
      <c r="E54" s="704"/>
      <c r="F54" s="704"/>
      <c r="G54" s="704"/>
      <c r="H54" s="704"/>
      <c r="I54" s="704"/>
      <c r="J54" s="704"/>
      <c r="K54" s="704"/>
      <c r="L54" s="704"/>
      <c r="M54" s="704"/>
      <c r="N54" s="704"/>
      <c r="O54" s="704"/>
      <c r="P54" s="705"/>
      <c r="Q54" s="171"/>
    </row>
    <row r="55" spans="1:17" x14ac:dyDescent="0.2">
      <c r="A55" s="171"/>
      <c r="B55" s="703"/>
      <c r="C55" s="704"/>
      <c r="D55" s="704"/>
      <c r="E55" s="704"/>
      <c r="F55" s="704"/>
      <c r="G55" s="704"/>
      <c r="H55" s="704"/>
      <c r="I55" s="704"/>
      <c r="J55" s="704"/>
      <c r="K55" s="704"/>
      <c r="L55" s="704"/>
      <c r="M55" s="704"/>
      <c r="N55" s="704"/>
      <c r="O55" s="704"/>
      <c r="P55" s="705"/>
      <c r="Q55" s="171"/>
    </row>
    <row r="56" spans="1:17" x14ac:dyDescent="0.2">
      <c r="A56" s="171"/>
      <c r="B56" s="703"/>
      <c r="C56" s="704"/>
      <c r="D56" s="704"/>
      <c r="E56" s="704"/>
      <c r="F56" s="704"/>
      <c r="G56" s="704"/>
      <c r="H56" s="704"/>
      <c r="I56" s="704"/>
      <c r="J56" s="704"/>
      <c r="K56" s="704"/>
      <c r="L56" s="704"/>
      <c r="M56" s="704"/>
      <c r="N56" s="704"/>
      <c r="O56" s="704"/>
      <c r="P56" s="705"/>
      <c r="Q56" s="171"/>
    </row>
    <row r="57" spans="1:17" x14ac:dyDescent="0.2">
      <c r="A57" s="171"/>
      <c r="B57" s="703"/>
      <c r="C57" s="704"/>
      <c r="D57" s="704"/>
      <c r="E57" s="704"/>
      <c r="F57" s="704"/>
      <c r="G57" s="704"/>
      <c r="H57" s="704"/>
      <c r="I57" s="704"/>
      <c r="J57" s="704"/>
      <c r="K57" s="704"/>
      <c r="L57" s="704"/>
      <c r="M57" s="704"/>
      <c r="N57" s="704"/>
      <c r="O57" s="704"/>
      <c r="P57" s="705"/>
      <c r="Q57" s="171"/>
    </row>
    <row r="58" spans="1:17" x14ac:dyDescent="0.2">
      <c r="A58" s="171"/>
      <c r="B58" s="703"/>
      <c r="C58" s="704"/>
      <c r="D58" s="704"/>
      <c r="E58" s="704"/>
      <c r="F58" s="704"/>
      <c r="G58" s="704"/>
      <c r="H58" s="704"/>
      <c r="I58" s="704"/>
      <c r="J58" s="704"/>
      <c r="K58" s="704"/>
      <c r="L58" s="704"/>
      <c r="M58" s="704"/>
      <c r="N58" s="704"/>
      <c r="O58" s="704"/>
      <c r="P58" s="705"/>
      <c r="Q58" s="171"/>
    </row>
    <row r="59" spans="1:17" x14ac:dyDescent="0.2">
      <c r="A59" s="171"/>
      <c r="B59" s="703"/>
      <c r="C59" s="704"/>
      <c r="D59" s="704"/>
      <c r="E59" s="704"/>
      <c r="F59" s="704"/>
      <c r="G59" s="704"/>
      <c r="H59" s="704"/>
      <c r="I59" s="704"/>
      <c r="J59" s="704"/>
      <c r="K59" s="704"/>
      <c r="L59" s="704"/>
      <c r="M59" s="704"/>
      <c r="N59" s="704"/>
      <c r="O59" s="704"/>
      <c r="P59" s="705"/>
      <c r="Q59" s="171"/>
    </row>
    <row r="60" spans="1:17" x14ac:dyDescent="0.2">
      <c r="A60" s="171"/>
      <c r="B60" s="703"/>
      <c r="C60" s="704"/>
      <c r="D60" s="704"/>
      <c r="E60" s="704"/>
      <c r="F60" s="704"/>
      <c r="G60" s="704"/>
      <c r="H60" s="704"/>
      <c r="I60" s="704"/>
      <c r="J60" s="704"/>
      <c r="K60" s="704"/>
      <c r="L60" s="704"/>
      <c r="M60" s="704"/>
      <c r="N60" s="704"/>
      <c r="O60" s="704"/>
      <c r="P60" s="705"/>
      <c r="Q60" s="171"/>
    </row>
    <row r="61" spans="1:17" x14ac:dyDescent="0.2">
      <c r="A61" s="171"/>
      <c r="B61" s="703"/>
      <c r="C61" s="704"/>
      <c r="D61" s="704"/>
      <c r="E61" s="704"/>
      <c r="F61" s="704"/>
      <c r="G61" s="704"/>
      <c r="H61" s="704"/>
      <c r="I61" s="704"/>
      <c r="J61" s="704"/>
      <c r="K61" s="704"/>
      <c r="L61" s="704"/>
      <c r="M61" s="704"/>
      <c r="N61" s="704"/>
      <c r="O61" s="704"/>
      <c r="P61" s="705"/>
      <c r="Q61" s="171"/>
    </row>
    <row r="62" spans="1:17" x14ac:dyDescent="0.2">
      <c r="A62" s="171"/>
      <c r="B62" s="703"/>
      <c r="C62" s="704"/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705"/>
      <c r="Q62" s="171"/>
    </row>
    <row r="63" spans="1:17" x14ac:dyDescent="0.2">
      <c r="A63" s="171"/>
      <c r="B63" s="703"/>
      <c r="C63" s="704"/>
      <c r="D63" s="704"/>
      <c r="E63" s="704"/>
      <c r="F63" s="704"/>
      <c r="G63" s="704"/>
      <c r="H63" s="704"/>
      <c r="I63" s="704"/>
      <c r="J63" s="704"/>
      <c r="K63" s="704"/>
      <c r="L63" s="704"/>
      <c r="M63" s="704"/>
      <c r="N63" s="704"/>
      <c r="O63" s="704"/>
      <c r="P63" s="705"/>
      <c r="Q63" s="171"/>
    </row>
    <row r="64" spans="1:17" x14ac:dyDescent="0.2">
      <c r="A64" s="171"/>
      <c r="B64" s="703"/>
      <c r="C64" s="704"/>
      <c r="D64" s="704"/>
      <c r="E64" s="704"/>
      <c r="F64" s="704"/>
      <c r="G64" s="704"/>
      <c r="H64" s="704"/>
      <c r="I64" s="704"/>
      <c r="J64" s="704"/>
      <c r="K64" s="704"/>
      <c r="L64" s="704"/>
      <c r="M64" s="704"/>
      <c r="N64" s="704"/>
      <c r="O64" s="704"/>
      <c r="P64" s="705"/>
      <c r="Q64" s="171"/>
    </row>
    <row r="65" spans="1:19" ht="13.5" thickBot="1" x14ac:dyDescent="0.25">
      <c r="A65" s="171"/>
      <c r="B65" s="706"/>
      <c r="C65" s="707"/>
      <c r="D65" s="707"/>
      <c r="E65" s="707"/>
      <c r="F65" s="707"/>
      <c r="G65" s="707"/>
      <c r="H65" s="707"/>
      <c r="I65" s="707"/>
      <c r="J65" s="707"/>
      <c r="K65" s="707"/>
      <c r="L65" s="707"/>
      <c r="M65" s="707"/>
      <c r="N65" s="707"/>
      <c r="O65" s="707"/>
      <c r="P65" s="708"/>
      <c r="Q65" s="171"/>
    </row>
    <row r="66" spans="1:19" s="182" customFormat="1" ht="4.5" customHeight="1" thickBot="1" x14ac:dyDescent="0.25">
      <c r="A66" s="709"/>
      <c r="B66" s="709"/>
      <c r="C66" s="709"/>
      <c r="D66" s="709"/>
      <c r="E66" s="709"/>
      <c r="F66" s="709"/>
      <c r="G66" s="709"/>
      <c r="H66" s="709"/>
      <c r="I66" s="709"/>
      <c r="J66" s="709"/>
      <c r="K66" s="709"/>
      <c r="L66" s="709"/>
      <c r="M66" s="709"/>
      <c r="N66" s="709"/>
      <c r="O66" s="709"/>
      <c r="P66" s="709"/>
      <c r="Q66" s="709"/>
      <c r="S66" s="183"/>
    </row>
    <row r="67" spans="1:19" ht="15" customHeight="1" x14ac:dyDescent="0.2">
      <c r="A67" s="171"/>
      <c r="B67" s="710" t="s">
        <v>5</v>
      </c>
      <c r="C67" s="583" t="s">
        <v>180</v>
      </c>
      <c r="D67" s="584"/>
      <c r="E67" s="584"/>
      <c r="F67" s="584"/>
      <c r="G67" s="584"/>
      <c r="H67" s="584"/>
      <c r="I67" s="584"/>
      <c r="J67" s="584"/>
      <c r="K67" s="584"/>
      <c r="L67" s="584"/>
      <c r="M67" s="584"/>
      <c r="N67" s="584"/>
      <c r="O67" s="584"/>
      <c r="P67" s="585"/>
      <c r="Q67" s="171"/>
    </row>
    <row r="68" spans="1:19" ht="96" customHeight="1" x14ac:dyDescent="0.2">
      <c r="A68" s="171"/>
      <c r="B68" s="711"/>
      <c r="C68" s="555"/>
      <c r="D68" s="556"/>
      <c r="E68" s="556"/>
      <c r="F68" s="556"/>
      <c r="G68" s="556"/>
      <c r="H68" s="556"/>
      <c r="I68" s="556"/>
      <c r="J68" s="556"/>
      <c r="K68" s="556"/>
      <c r="L68" s="556"/>
      <c r="M68" s="556"/>
      <c r="N68" s="556"/>
      <c r="O68" s="556"/>
      <c r="P68" s="557"/>
      <c r="Q68" s="171"/>
    </row>
    <row r="69" spans="1:19" ht="15" customHeight="1" x14ac:dyDescent="0.2">
      <c r="A69" s="171"/>
      <c r="B69" s="711"/>
      <c r="C69" s="586" t="s">
        <v>181</v>
      </c>
      <c r="D69" s="587"/>
      <c r="E69" s="587"/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8"/>
      <c r="Q69" s="171"/>
    </row>
    <row r="70" spans="1:19" ht="90" customHeight="1" x14ac:dyDescent="0.2">
      <c r="A70" s="171"/>
      <c r="B70" s="711"/>
      <c r="C70" s="555" t="s">
        <v>374</v>
      </c>
      <c r="D70" s="556"/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7"/>
      <c r="Q70" s="171"/>
    </row>
    <row r="71" spans="1:19" ht="18" customHeight="1" x14ac:dyDescent="0.2">
      <c r="A71" s="171"/>
      <c r="B71" s="711"/>
      <c r="C71" s="586" t="s">
        <v>182</v>
      </c>
      <c r="D71" s="587"/>
      <c r="E71" s="587"/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8"/>
      <c r="Q71" s="171"/>
    </row>
    <row r="72" spans="1:19" ht="90" customHeight="1" x14ac:dyDescent="0.2">
      <c r="A72" s="171"/>
      <c r="B72" s="711"/>
      <c r="C72" s="555"/>
      <c r="D72" s="556"/>
      <c r="E72" s="556"/>
      <c r="F72" s="556"/>
      <c r="G72" s="556"/>
      <c r="H72" s="556"/>
      <c r="I72" s="556"/>
      <c r="J72" s="556"/>
      <c r="K72" s="556"/>
      <c r="L72" s="556"/>
      <c r="M72" s="556"/>
      <c r="N72" s="556"/>
      <c r="O72" s="556"/>
      <c r="P72" s="557"/>
      <c r="Q72" s="171"/>
    </row>
    <row r="73" spans="1:19" ht="17.25" customHeight="1" x14ac:dyDescent="0.2">
      <c r="A73" s="171"/>
      <c r="B73" s="711"/>
      <c r="C73" s="586" t="s">
        <v>183</v>
      </c>
      <c r="D73" s="587"/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8"/>
      <c r="Q73" s="171"/>
    </row>
    <row r="74" spans="1:19" ht="90" customHeight="1" thickBot="1" x14ac:dyDescent="0.25">
      <c r="A74" s="171"/>
      <c r="B74" s="712"/>
      <c r="C74" s="574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6"/>
      <c r="Q74" s="171"/>
    </row>
    <row r="75" spans="1:19" ht="30.75" customHeight="1" thickBot="1" x14ac:dyDescent="0.25">
      <c r="A75" s="171"/>
      <c r="B75" s="184" t="s">
        <v>63</v>
      </c>
      <c r="C75" s="628" t="s">
        <v>196</v>
      </c>
      <c r="D75" s="629"/>
      <c r="E75" s="629"/>
      <c r="F75" s="629"/>
      <c r="G75" s="629"/>
      <c r="H75" s="629"/>
      <c r="I75" s="629"/>
      <c r="J75" s="629"/>
      <c r="K75" s="629"/>
      <c r="L75" s="629"/>
      <c r="M75" s="629"/>
      <c r="N75" s="629"/>
      <c r="O75" s="629"/>
      <c r="P75" s="630"/>
      <c r="Q75" s="171"/>
    </row>
    <row r="76" spans="1:19" ht="27.75" customHeight="1" thickBot="1" x14ac:dyDescent="0.25">
      <c r="A76" s="171"/>
      <c r="B76" s="184" t="s">
        <v>84</v>
      </c>
      <c r="C76" s="577" t="s">
        <v>85</v>
      </c>
      <c r="D76" s="577"/>
      <c r="E76" s="577"/>
      <c r="F76" s="577"/>
      <c r="G76" s="577"/>
      <c r="H76" s="577"/>
      <c r="I76" s="577"/>
      <c r="J76" s="577"/>
      <c r="K76" s="577"/>
      <c r="L76" s="577"/>
      <c r="M76" s="577"/>
      <c r="N76" s="577"/>
      <c r="O76" s="577"/>
      <c r="P76" s="578"/>
      <c r="Q76" s="171"/>
    </row>
    <row r="79" spans="1:19" x14ac:dyDescent="0.2">
      <c r="C79" s="185"/>
    </row>
    <row r="80" spans="1:19" hidden="1" x14ac:dyDescent="0.2">
      <c r="C80" s="167">
        <v>2018</v>
      </c>
    </row>
    <row r="81" spans="2:19" hidden="1" x14ac:dyDescent="0.2">
      <c r="C81" s="167">
        <v>2019</v>
      </c>
    </row>
    <row r="87" spans="2:19" s="186" customFormat="1" x14ac:dyDescent="0.2">
      <c r="S87" s="169"/>
    </row>
    <row r="88" spans="2:19" s="186" customFormat="1" x14ac:dyDescent="0.2">
      <c r="S88" s="169"/>
    </row>
    <row r="89" spans="2:19" s="186" customFormat="1" x14ac:dyDescent="0.2">
      <c r="S89" s="169"/>
    </row>
    <row r="90" spans="2:19" s="186" customFormat="1" x14ac:dyDescent="0.2">
      <c r="S90" s="169"/>
    </row>
    <row r="91" spans="2:19" s="186" customFormat="1" x14ac:dyDescent="0.2">
      <c r="S91" s="169"/>
    </row>
    <row r="92" spans="2:19" s="186" customFormat="1" x14ac:dyDescent="0.2">
      <c r="S92" s="169"/>
    </row>
    <row r="93" spans="2:19" s="186" customFormat="1" x14ac:dyDescent="0.2">
      <c r="D93" s="187"/>
      <c r="E93" s="187"/>
      <c r="F93" s="187"/>
      <c r="G93" s="187"/>
      <c r="H93" s="187"/>
      <c r="I93" s="187"/>
      <c r="S93" s="169"/>
    </row>
    <row r="94" spans="2:19" s="186" customFormat="1" x14ac:dyDescent="0.2">
      <c r="D94" s="187"/>
      <c r="E94" s="187"/>
      <c r="F94" s="187"/>
      <c r="G94" s="187"/>
      <c r="H94" s="187"/>
      <c r="I94" s="187"/>
      <c r="S94" s="169"/>
    </row>
    <row r="95" spans="2:19" s="186" customFormat="1" x14ac:dyDescent="0.2">
      <c r="B95" s="187"/>
      <c r="C95" s="187"/>
      <c r="D95" s="187"/>
      <c r="E95" s="187"/>
      <c r="F95" s="187"/>
      <c r="G95" s="187"/>
      <c r="H95" s="187"/>
      <c r="I95" s="187"/>
      <c r="S95" s="169"/>
    </row>
    <row r="96" spans="2:19" s="186" customFormat="1" x14ac:dyDescent="0.2">
      <c r="B96" s="187"/>
      <c r="C96" s="187"/>
      <c r="D96" s="187"/>
      <c r="E96" s="187"/>
      <c r="F96" s="187"/>
      <c r="G96" s="187"/>
      <c r="H96" s="187"/>
      <c r="I96" s="187"/>
      <c r="S96" s="169"/>
    </row>
    <row r="97" spans="2:19" s="186" customFormat="1" x14ac:dyDescent="0.2">
      <c r="B97" s="187"/>
      <c r="C97" s="187"/>
      <c r="D97" s="187"/>
      <c r="E97" s="187"/>
      <c r="F97" s="187"/>
      <c r="G97" s="187"/>
      <c r="H97" s="187"/>
      <c r="I97" s="187"/>
      <c r="S97" s="169"/>
    </row>
    <row r="98" spans="2:19" s="186" customFormat="1" x14ac:dyDescent="0.2">
      <c r="B98" s="187"/>
      <c r="C98" s="187"/>
      <c r="D98" s="187"/>
      <c r="E98" s="187"/>
      <c r="F98" s="187"/>
      <c r="G98" s="187"/>
      <c r="H98" s="187"/>
      <c r="I98" s="187"/>
      <c r="K98" s="187"/>
      <c r="L98" s="187"/>
      <c r="M98" s="187"/>
      <c r="N98" s="187"/>
      <c r="O98" s="187"/>
      <c r="P98" s="187"/>
      <c r="S98" s="169"/>
    </row>
    <row r="99" spans="2:19" s="186" customFormat="1" x14ac:dyDescent="0.2">
      <c r="B99" s="187"/>
      <c r="C99" s="187"/>
      <c r="D99" s="187"/>
      <c r="E99" s="187"/>
      <c r="F99" s="187"/>
      <c r="G99" s="187"/>
      <c r="H99" s="187"/>
      <c r="I99" s="187"/>
      <c r="K99" s="187"/>
      <c r="L99" s="187"/>
      <c r="M99" s="187"/>
      <c r="N99" s="187"/>
      <c r="O99" s="187"/>
      <c r="P99" s="187"/>
      <c r="S99" s="169"/>
    </row>
    <row r="100" spans="2:19" s="186" customFormat="1" x14ac:dyDescent="0.2">
      <c r="B100" s="187"/>
      <c r="C100" s="187"/>
      <c r="D100" s="187"/>
      <c r="E100" s="187"/>
      <c r="F100" s="187"/>
      <c r="G100" s="187"/>
      <c r="H100" s="187"/>
      <c r="I100" s="187"/>
      <c r="K100" s="187"/>
      <c r="L100" s="187"/>
      <c r="M100" s="187"/>
      <c r="N100" s="187"/>
      <c r="O100" s="187"/>
      <c r="P100" s="187"/>
      <c r="S100" s="169"/>
    </row>
    <row r="101" spans="2:19" s="186" customFormat="1" x14ac:dyDescent="0.2">
      <c r="B101" s="187"/>
      <c r="C101" s="187"/>
      <c r="D101" s="187"/>
      <c r="E101" s="187"/>
      <c r="F101" s="187"/>
      <c r="G101" s="187"/>
      <c r="H101" s="187"/>
      <c r="I101" s="187"/>
      <c r="K101" s="187"/>
      <c r="L101" s="187"/>
      <c r="M101" s="187"/>
      <c r="N101" s="187"/>
      <c r="O101" s="187"/>
      <c r="P101" s="187"/>
      <c r="Q101" s="188" t="s">
        <v>69</v>
      </c>
      <c r="S101" s="169"/>
    </row>
    <row r="102" spans="2:19" s="186" customFormat="1" x14ac:dyDescent="0.2">
      <c r="B102" s="189"/>
      <c r="C102" s="189"/>
      <c r="D102" s="187"/>
      <c r="E102" s="187"/>
      <c r="F102" s="187"/>
      <c r="G102" s="187"/>
      <c r="H102" s="187"/>
      <c r="I102" s="187"/>
      <c r="K102" s="187"/>
      <c r="L102" s="187"/>
      <c r="O102" s="187"/>
      <c r="P102" s="187"/>
      <c r="Q102" s="188" t="s">
        <v>70</v>
      </c>
      <c r="S102" s="169"/>
    </row>
    <row r="103" spans="2:19" s="186" customFormat="1" x14ac:dyDescent="0.2">
      <c r="B103" s="189"/>
      <c r="C103" s="189"/>
      <c r="D103" s="187"/>
      <c r="E103" s="187"/>
      <c r="F103" s="187"/>
      <c r="G103" s="187"/>
      <c r="H103" s="187"/>
      <c r="I103" s="187"/>
      <c r="K103" s="187"/>
      <c r="L103" s="187"/>
      <c r="O103" s="187"/>
      <c r="P103" s="187"/>
      <c r="Q103" s="188" t="s">
        <v>72</v>
      </c>
      <c r="S103" s="169"/>
    </row>
    <row r="104" spans="2:19" s="186" customFormat="1" x14ac:dyDescent="0.2">
      <c r="B104" s="189"/>
      <c r="C104" s="189"/>
      <c r="D104" s="187"/>
      <c r="E104" s="187"/>
      <c r="F104" s="187"/>
      <c r="G104" s="187"/>
      <c r="H104" s="187"/>
      <c r="I104" s="187"/>
      <c r="K104" s="187"/>
      <c r="L104" s="187"/>
      <c r="O104" s="187"/>
      <c r="P104" s="187"/>
      <c r="Q104" s="188" t="s">
        <v>71</v>
      </c>
      <c r="S104" s="169"/>
    </row>
    <row r="105" spans="2:19" s="186" customFormat="1" x14ac:dyDescent="0.2">
      <c r="B105" s="187"/>
      <c r="C105" s="189"/>
      <c r="D105" s="187"/>
      <c r="E105" s="187"/>
      <c r="F105" s="187"/>
      <c r="G105" s="187"/>
      <c r="H105" s="187"/>
      <c r="I105" s="187"/>
      <c r="K105" s="187"/>
      <c r="L105" s="187"/>
      <c r="M105" s="189"/>
      <c r="N105" s="187"/>
      <c r="O105" s="187"/>
      <c r="P105" s="187"/>
      <c r="Q105" s="188" t="s">
        <v>73</v>
      </c>
      <c r="S105" s="169"/>
    </row>
    <row r="106" spans="2:19" s="186" customFormat="1" x14ac:dyDescent="0.2">
      <c r="B106" s="187"/>
      <c r="C106" s="189"/>
      <c r="D106" s="187"/>
      <c r="E106" s="187"/>
      <c r="F106" s="187"/>
      <c r="G106" s="187"/>
      <c r="H106" s="187"/>
      <c r="I106" s="187"/>
      <c r="K106" s="187"/>
      <c r="L106" s="187"/>
      <c r="M106" s="187"/>
      <c r="N106" s="187" t="s">
        <v>67</v>
      </c>
      <c r="O106" s="187"/>
      <c r="P106" s="187"/>
      <c r="Q106" s="188" t="s">
        <v>74</v>
      </c>
      <c r="S106" s="169"/>
    </row>
    <row r="107" spans="2:19" s="186" customFormat="1" x14ac:dyDescent="0.2">
      <c r="B107" s="187"/>
      <c r="C107" s="189"/>
      <c r="D107" s="187"/>
      <c r="E107" s="187"/>
      <c r="F107" s="187"/>
      <c r="G107" s="187"/>
      <c r="H107" s="187"/>
      <c r="I107" s="187"/>
      <c r="K107" s="187"/>
      <c r="L107" s="187"/>
      <c r="M107" s="187"/>
      <c r="N107" s="187"/>
      <c r="O107" s="187"/>
      <c r="P107" s="187"/>
      <c r="S107" s="169"/>
    </row>
    <row r="108" spans="2:19" s="186" customFormat="1" x14ac:dyDescent="0.2">
      <c r="B108" s="187"/>
      <c r="C108" s="189"/>
      <c r="D108" s="187"/>
      <c r="E108" s="187"/>
      <c r="F108" s="187"/>
      <c r="G108" s="187"/>
      <c r="H108" s="187"/>
      <c r="I108" s="187"/>
      <c r="K108" s="187"/>
      <c r="L108" s="187"/>
      <c r="M108" s="187"/>
      <c r="N108" s="187"/>
      <c r="O108" s="187"/>
      <c r="P108" s="187"/>
      <c r="S108" s="169"/>
    </row>
    <row r="109" spans="2:19" s="186" customFormat="1" x14ac:dyDescent="0.2">
      <c r="B109" s="187"/>
      <c r="C109" s="187"/>
      <c r="D109" s="187"/>
      <c r="E109" s="187"/>
      <c r="F109" s="187"/>
      <c r="G109" s="187"/>
      <c r="H109" s="187"/>
      <c r="I109" s="187"/>
      <c r="K109" s="187"/>
      <c r="L109" s="187"/>
      <c r="M109" s="187"/>
      <c r="N109" s="187"/>
      <c r="O109" s="187"/>
      <c r="P109" s="187"/>
      <c r="S109" s="169"/>
    </row>
    <row r="110" spans="2:19" s="186" customFormat="1" x14ac:dyDescent="0.2">
      <c r="B110" s="187"/>
      <c r="C110" s="187"/>
      <c r="D110" s="187"/>
      <c r="E110" s="187"/>
      <c r="F110" s="187"/>
      <c r="G110" s="187"/>
      <c r="H110" s="187"/>
      <c r="I110" s="187"/>
      <c r="K110" s="187"/>
      <c r="L110" s="187"/>
      <c r="M110" s="187"/>
      <c r="N110" s="187"/>
      <c r="O110" s="187"/>
      <c r="P110" s="187"/>
      <c r="S110" s="169"/>
    </row>
    <row r="111" spans="2:19" s="186" customFormat="1" x14ac:dyDescent="0.2">
      <c r="B111" s="187"/>
      <c r="C111" s="187"/>
      <c r="D111" s="187"/>
      <c r="E111" s="187"/>
      <c r="F111" s="187"/>
      <c r="G111" s="187"/>
      <c r="H111" s="187"/>
      <c r="I111" s="187"/>
      <c r="K111" s="187"/>
      <c r="L111" s="187"/>
      <c r="M111" s="187"/>
      <c r="N111" s="187"/>
      <c r="O111" s="187"/>
      <c r="P111" s="187"/>
      <c r="Q111" s="188">
        <v>2015</v>
      </c>
      <c r="S111" s="169"/>
    </row>
    <row r="112" spans="2:19" s="186" customFormat="1" ht="12.75" customHeight="1" x14ac:dyDescent="0.2">
      <c r="B112" s="187"/>
      <c r="C112" s="187"/>
      <c r="D112" s="187"/>
      <c r="E112" s="187"/>
      <c r="F112" s="187"/>
      <c r="G112" s="187"/>
      <c r="H112" s="187"/>
      <c r="I112" s="187"/>
      <c r="Q112" s="188">
        <v>2016</v>
      </c>
      <c r="S112" s="169"/>
    </row>
    <row r="113" spans="2:19" s="186" customFormat="1" x14ac:dyDescent="0.2">
      <c r="B113" s="187"/>
      <c r="C113" s="187"/>
      <c r="D113" s="187"/>
      <c r="E113" s="187"/>
      <c r="F113" s="187"/>
      <c r="G113" s="187"/>
      <c r="H113" s="187"/>
      <c r="I113" s="187"/>
      <c r="Q113" s="188">
        <v>2017</v>
      </c>
      <c r="S113" s="169"/>
    </row>
    <row r="114" spans="2:19" s="186" customFormat="1" x14ac:dyDescent="0.2">
      <c r="C114" s="187"/>
      <c r="H114" s="187"/>
      <c r="I114" s="187"/>
      <c r="Q114" s="188">
        <v>2018</v>
      </c>
      <c r="S114" s="169"/>
    </row>
    <row r="115" spans="2:19" s="186" customFormat="1" x14ac:dyDescent="0.2">
      <c r="C115" s="187"/>
      <c r="H115" s="187"/>
      <c r="I115" s="187"/>
      <c r="S115" s="169"/>
    </row>
    <row r="116" spans="2:19" s="186" customFormat="1" x14ac:dyDescent="0.2">
      <c r="C116" s="187"/>
      <c r="H116" s="187"/>
      <c r="I116" s="187"/>
      <c r="S116" s="169"/>
    </row>
    <row r="117" spans="2:19" s="186" customFormat="1" x14ac:dyDescent="0.2">
      <c r="B117" s="190"/>
      <c r="C117" s="187"/>
      <c r="H117" s="187"/>
      <c r="I117" s="187"/>
      <c r="S117" s="169"/>
    </row>
    <row r="118" spans="2:19" s="186" customFormat="1" x14ac:dyDescent="0.2">
      <c r="B118" s="190"/>
      <c r="C118" s="187"/>
      <c r="H118" s="187"/>
      <c r="I118" s="187"/>
      <c r="S118" s="169"/>
    </row>
    <row r="119" spans="2:19" s="186" customFormat="1" x14ac:dyDescent="0.2">
      <c r="B119" s="190"/>
      <c r="C119" s="187"/>
      <c r="H119" s="187"/>
      <c r="I119" s="187"/>
      <c r="S119" s="169"/>
    </row>
    <row r="120" spans="2:19" s="186" customFormat="1" x14ac:dyDescent="0.2">
      <c r="B120" s="190"/>
      <c r="C120" s="187"/>
      <c r="H120" s="187"/>
      <c r="I120" s="187"/>
      <c r="S120" s="169"/>
    </row>
    <row r="121" spans="2:19" s="186" customFormat="1" x14ac:dyDescent="0.2">
      <c r="B121" s="190"/>
      <c r="C121" s="187"/>
      <c r="H121" s="187"/>
      <c r="I121" s="187"/>
      <c r="S121" s="169"/>
    </row>
    <row r="122" spans="2:19" s="186" customFormat="1" x14ac:dyDescent="0.2">
      <c r="B122" s="190"/>
      <c r="C122" s="187"/>
      <c r="H122" s="187"/>
      <c r="I122" s="187"/>
      <c r="S122" s="169"/>
    </row>
    <row r="123" spans="2:19" s="186" customFormat="1" x14ac:dyDescent="0.2">
      <c r="B123" s="190"/>
      <c r="C123" s="187"/>
      <c r="H123" s="187"/>
      <c r="I123" s="187"/>
      <c r="S123" s="169"/>
    </row>
    <row r="124" spans="2:19" s="186" customFormat="1" x14ac:dyDescent="0.2">
      <c r="B124" s="191"/>
      <c r="C124" s="187"/>
      <c r="H124" s="187"/>
      <c r="I124" s="187"/>
      <c r="S124" s="169"/>
    </row>
    <row r="125" spans="2:19" s="186" customFormat="1" x14ac:dyDescent="0.2">
      <c r="B125" s="191"/>
      <c r="C125" s="187"/>
      <c r="H125" s="187"/>
      <c r="I125" s="187"/>
      <c r="S125" s="169"/>
    </row>
    <row r="126" spans="2:19" s="186" customFormat="1" x14ac:dyDescent="0.2">
      <c r="C126" s="187"/>
      <c r="H126" s="187"/>
      <c r="I126" s="187"/>
      <c r="S126" s="169"/>
    </row>
    <row r="127" spans="2:19" s="186" customFormat="1" x14ac:dyDescent="0.2">
      <c r="B127" s="192" t="s">
        <v>260</v>
      </c>
      <c r="C127" s="187"/>
      <c r="F127" s="187"/>
      <c r="I127" s="187"/>
      <c r="S127" s="169"/>
    </row>
    <row r="128" spans="2:19" s="186" customFormat="1" x14ac:dyDescent="0.2">
      <c r="B128" s="192" t="s">
        <v>261</v>
      </c>
      <c r="C128" s="187"/>
      <c r="F128" s="187"/>
      <c r="I128" s="187"/>
      <c r="S128" s="169"/>
    </row>
    <row r="129" spans="2:19" s="186" customFormat="1" x14ac:dyDescent="0.2">
      <c r="B129" s="192" t="s">
        <v>262</v>
      </c>
      <c r="C129" s="187"/>
      <c r="F129" s="187"/>
      <c r="I129" s="193"/>
      <c r="J129" s="193"/>
      <c r="K129" s="193"/>
      <c r="S129" s="169"/>
    </row>
    <row r="130" spans="2:19" s="186" customFormat="1" x14ac:dyDescent="0.2">
      <c r="B130" s="192" t="s">
        <v>263</v>
      </c>
      <c r="C130" s="187"/>
      <c r="F130" s="187"/>
      <c r="G130" s="187"/>
      <c r="H130" s="193"/>
      <c r="I130" s="193"/>
      <c r="J130" s="193"/>
      <c r="K130" s="193"/>
      <c r="S130" s="169"/>
    </row>
    <row r="131" spans="2:19" s="186" customFormat="1" x14ac:dyDescent="0.2">
      <c r="B131" s="192" t="s">
        <v>264</v>
      </c>
      <c r="C131" s="187"/>
      <c r="F131" s="187"/>
      <c r="G131" s="187"/>
      <c r="H131" s="193"/>
      <c r="I131" s="193"/>
      <c r="J131" s="193"/>
      <c r="K131" s="193"/>
      <c r="S131" s="169"/>
    </row>
    <row r="132" spans="2:19" s="186" customFormat="1" x14ac:dyDescent="0.2">
      <c r="B132" s="192" t="s">
        <v>265</v>
      </c>
      <c r="C132" s="187"/>
      <c r="F132" s="187"/>
      <c r="G132" s="187"/>
      <c r="H132" s="193"/>
      <c r="I132" s="193"/>
      <c r="J132" s="193"/>
      <c r="K132" s="193"/>
      <c r="S132" s="169"/>
    </row>
    <row r="133" spans="2:19" s="186" customFormat="1" x14ac:dyDescent="0.2">
      <c r="B133" s="192" t="s">
        <v>266</v>
      </c>
      <c r="C133" s="187"/>
      <c r="F133" s="187"/>
      <c r="G133" s="187"/>
      <c r="H133" s="193"/>
      <c r="I133" s="193"/>
      <c r="J133" s="193"/>
      <c r="K133" s="193"/>
      <c r="S133" s="169"/>
    </row>
    <row r="134" spans="2:19" s="186" customFormat="1" x14ac:dyDescent="0.2">
      <c r="B134" s="194"/>
      <c r="C134" s="187"/>
      <c r="F134" s="187"/>
      <c r="G134" s="187"/>
      <c r="H134" s="193"/>
      <c r="I134" s="193"/>
      <c r="J134" s="193"/>
      <c r="K134" s="193"/>
      <c r="S134" s="169"/>
    </row>
    <row r="135" spans="2:19" s="186" customFormat="1" x14ac:dyDescent="0.2">
      <c r="B135" s="190"/>
      <c r="C135" s="187"/>
      <c r="F135" s="187"/>
      <c r="G135" s="187"/>
      <c r="H135" s="193"/>
      <c r="I135" s="193"/>
      <c r="J135" s="193"/>
      <c r="K135" s="193"/>
      <c r="S135" s="169"/>
    </row>
    <row r="136" spans="2:19" s="171" customFormat="1" x14ac:dyDescent="0.2">
      <c r="B136" s="190"/>
      <c r="C136" s="187"/>
      <c r="F136" s="187"/>
      <c r="G136" s="187"/>
      <c r="H136" s="193"/>
      <c r="I136" s="193"/>
      <c r="J136" s="193"/>
      <c r="K136" s="193"/>
      <c r="S136" s="174"/>
    </row>
    <row r="137" spans="2:19" s="171" customFormat="1" x14ac:dyDescent="0.2">
      <c r="B137" s="186" t="s">
        <v>29</v>
      </c>
      <c r="C137" s="187"/>
      <c r="F137" s="187"/>
      <c r="G137" s="187"/>
      <c r="H137" s="193"/>
      <c r="I137" s="193"/>
      <c r="J137" s="193"/>
      <c r="K137" s="193"/>
      <c r="S137" s="174"/>
    </row>
    <row r="138" spans="2:19" s="171" customFormat="1" x14ac:dyDescent="0.2">
      <c r="B138" s="195" t="s">
        <v>55</v>
      </c>
      <c r="C138" s="187"/>
      <c r="F138" s="187"/>
      <c r="G138" s="187"/>
      <c r="H138" s="193"/>
      <c r="I138" s="193"/>
      <c r="J138" s="193"/>
      <c r="K138" s="193"/>
      <c r="S138" s="174"/>
    </row>
    <row r="139" spans="2:19" s="171" customFormat="1" x14ac:dyDescent="0.2">
      <c r="B139" s="195" t="s">
        <v>166</v>
      </c>
      <c r="C139" s="187"/>
      <c r="F139" s="187"/>
      <c r="G139" s="187"/>
      <c r="H139" s="193"/>
      <c r="I139" s="193"/>
      <c r="J139" s="193"/>
      <c r="K139" s="193"/>
      <c r="S139" s="174"/>
    </row>
    <row r="140" spans="2:19" s="171" customFormat="1" x14ac:dyDescent="0.2">
      <c r="B140" s="195" t="s">
        <v>39</v>
      </c>
      <c r="C140" s="187"/>
      <c r="F140" s="187"/>
      <c r="G140" s="187"/>
      <c r="H140" s="193"/>
      <c r="I140" s="193"/>
      <c r="J140" s="193"/>
      <c r="K140" s="193"/>
      <c r="S140" s="174"/>
    </row>
    <row r="141" spans="2:19" s="171" customFormat="1" x14ac:dyDescent="0.2">
      <c r="B141" s="195" t="s">
        <v>172</v>
      </c>
      <c r="C141" s="187"/>
      <c r="F141" s="187"/>
      <c r="G141" s="187"/>
      <c r="H141" s="193"/>
      <c r="I141" s="193"/>
      <c r="J141" s="193"/>
      <c r="K141" s="193"/>
      <c r="S141" s="174"/>
    </row>
    <row r="142" spans="2:19" s="171" customFormat="1" x14ac:dyDescent="0.2">
      <c r="B142" s="195" t="s">
        <v>112</v>
      </c>
      <c r="C142" s="187"/>
      <c r="F142" s="187"/>
      <c r="G142" s="187"/>
      <c r="J142" s="193"/>
      <c r="K142" s="193"/>
      <c r="S142" s="174"/>
    </row>
    <row r="143" spans="2:19" s="171" customFormat="1" x14ac:dyDescent="0.2">
      <c r="B143" s="195" t="s">
        <v>174</v>
      </c>
      <c r="C143" s="187"/>
      <c r="F143" s="187"/>
      <c r="G143" s="187"/>
      <c r="S143" s="174"/>
    </row>
    <row r="144" spans="2:19" s="171" customFormat="1" x14ac:dyDescent="0.2">
      <c r="B144" s="195" t="s">
        <v>53</v>
      </c>
      <c r="C144" s="187"/>
      <c r="F144" s="187"/>
      <c r="G144" s="187"/>
      <c r="S144" s="174"/>
    </row>
    <row r="145" spans="2:19" s="171" customFormat="1" x14ac:dyDescent="0.2">
      <c r="B145" s="195" t="s">
        <v>163</v>
      </c>
      <c r="C145" s="187"/>
      <c r="F145" s="187"/>
      <c r="G145" s="187"/>
      <c r="S145" s="174"/>
    </row>
    <row r="146" spans="2:19" s="171" customFormat="1" x14ac:dyDescent="0.2">
      <c r="B146" s="195" t="s">
        <v>167</v>
      </c>
      <c r="C146" s="187"/>
      <c r="F146" s="187"/>
      <c r="G146" s="187"/>
      <c r="S146" s="174"/>
    </row>
    <row r="147" spans="2:19" x14ac:dyDescent="0.2">
      <c r="B147" s="196" t="s">
        <v>187</v>
      </c>
      <c r="C147" s="187"/>
      <c r="F147" s="187"/>
      <c r="G147" s="187"/>
    </row>
    <row r="148" spans="2:19" x14ac:dyDescent="0.2">
      <c r="B148" s="195" t="s">
        <v>165</v>
      </c>
      <c r="C148" s="187"/>
      <c r="F148" s="187"/>
      <c r="G148" s="187"/>
    </row>
    <row r="149" spans="2:19" x14ac:dyDescent="0.2">
      <c r="B149" s="195" t="s">
        <v>170</v>
      </c>
      <c r="C149" s="187"/>
      <c r="F149" s="187"/>
      <c r="G149" s="187"/>
    </row>
    <row r="150" spans="2:19" x14ac:dyDescent="0.2">
      <c r="B150" s="195" t="s">
        <v>173</v>
      </c>
      <c r="C150" s="187"/>
      <c r="F150" s="187"/>
      <c r="G150" s="187"/>
    </row>
    <row r="151" spans="2:19" x14ac:dyDescent="0.2">
      <c r="B151" s="195" t="s">
        <v>171</v>
      </c>
      <c r="C151" s="187"/>
      <c r="F151" s="187"/>
      <c r="G151" s="187"/>
    </row>
    <row r="152" spans="2:19" x14ac:dyDescent="0.2">
      <c r="B152" s="195" t="s">
        <v>168</v>
      </c>
      <c r="C152" s="187"/>
      <c r="F152" s="187"/>
      <c r="G152" s="187"/>
    </row>
    <row r="153" spans="2:19" x14ac:dyDescent="0.2">
      <c r="B153" s="195" t="s">
        <v>161</v>
      </c>
      <c r="C153" s="187"/>
      <c r="F153" s="187"/>
      <c r="G153" s="187"/>
    </row>
    <row r="154" spans="2:19" x14ac:dyDescent="0.2">
      <c r="B154" s="195" t="s">
        <v>169</v>
      </c>
      <c r="C154" s="187"/>
    </row>
    <row r="155" spans="2:19" x14ac:dyDescent="0.2">
      <c r="B155" s="195" t="s">
        <v>162</v>
      </c>
      <c r="C155" s="187"/>
    </row>
    <row r="156" spans="2:19" x14ac:dyDescent="0.2">
      <c r="B156" s="195" t="s">
        <v>164</v>
      </c>
      <c r="C156" s="187"/>
    </row>
    <row r="157" spans="2:19" x14ac:dyDescent="0.2">
      <c r="B157" s="195" t="s">
        <v>46</v>
      </c>
      <c r="C157" s="187"/>
    </row>
    <row r="158" spans="2:19" x14ac:dyDescent="0.2">
      <c r="B158" s="195" t="s">
        <v>54</v>
      </c>
      <c r="C158" s="187"/>
    </row>
    <row r="159" spans="2:19" x14ac:dyDescent="0.2">
      <c r="B159" s="195" t="s">
        <v>45</v>
      </c>
      <c r="C159" s="187"/>
    </row>
    <row r="160" spans="2:19" x14ac:dyDescent="0.2">
      <c r="B160" s="195" t="s">
        <v>47</v>
      </c>
      <c r="C160" s="187"/>
    </row>
    <row r="161" spans="2:3" x14ac:dyDescent="0.2">
      <c r="B161" s="195" t="s">
        <v>113</v>
      </c>
      <c r="C161" s="187"/>
    </row>
    <row r="162" spans="2:3" x14ac:dyDescent="0.2">
      <c r="B162" s="195" t="s">
        <v>111</v>
      </c>
      <c r="C162" s="187"/>
    </row>
    <row r="163" spans="2:3" x14ac:dyDescent="0.2">
      <c r="B163" s="195" t="s">
        <v>40</v>
      </c>
      <c r="C163" s="187"/>
    </row>
    <row r="164" spans="2:3" x14ac:dyDescent="0.2">
      <c r="B164" s="195" t="s">
        <v>110</v>
      </c>
    </row>
    <row r="165" spans="2:3" x14ac:dyDescent="0.2">
      <c r="B165" s="186"/>
    </row>
    <row r="166" spans="2:3" x14ac:dyDescent="0.2">
      <c r="B166" s="186"/>
    </row>
    <row r="167" spans="2:3" x14ac:dyDescent="0.2">
      <c r="B167" s="186"/>
    </row>
    <row r="168" spans="2:3" x14ac:dyDescent="0.2">
      <c r="B168" s="186" t="s">
        <v>188</v>
      </c>
    </row>
    <row r="169" spans="2:3" x14ac:dyDescent="0.2">
      <c r="B169" s="188" t="s">
        <v>66</v>
      </c>
    </row>
    <row r="170" spans="2:3" x14ac:dyDescent="0.2">
      <c r="B170" s="188" t="s">
        <v>85</v>
      </c>
    </row>
    <row r="171" spans="2:3" x14ac:dyDescent="0.2">
      <c r="B171" s="186"/>
    </row>
    <row r="172" spans="2:3" x14ac:dyDescent="0.2">
      <c r="B172" s="190"/>
    </row>
    <row r="173" spans="2:3" x14ac:dyDescent="0.2">
      <c r="B173" s="190"/>
    </row>
    <row r="174" spans="2:3" x14ac:dyDescent="0.2">
      <c r="B174" s="197"/>
    </row>
    <row r="175" spans="2:3" x14ac:dyDescent="0.2">
      <c r="B175" s="197"/>
    </row>
    <row r="176" spans="2:3" x14ac:dyDescent="0.2">
      <c r="B176" s="197"/>
    </row>
    <row r="177" spans="2:2" x14ac:dyDescent="0.2">
      <c r="B177" s="197"/>
    </row>
    <row r="178" spans="2:2" x14ac:dyDescent="0.2">
      <c r="B178" s="197"/>
    </row>
  </sheetData>
  <sheetProtection formatColumns="0" formatRows="0"/>
  <mergeCells count="72">
    <mergeCell ref="C74:P74"/>
    <mergeCell ref="C75:P75"/>
    <mergeCell ref="C76:P76"/>
    <mergeCell ref="B50:P65"/>
    <mergeCell ref="A66:Q66"/>
    <mergeCell ref="B67:B74"/>
    <mergeCell ref="C67:P67"/>
    <mergeCell ref="C68:P68"/>
    <mergeCell ref="C69:P69"/>
    <mergeCell ref="C70:P70"/>
    <mergeCell ref="C71:P71"/>
    <mergeCell ref="C72:P72"/>
    <mergeCell ref="C73:P73"/>
    <mergeCell ref="C42:G42"/>
    <mergeCell ref="H42:L42"/>
    <mergeCell ref="M42:P42"/>
    <mergeCell ref="B44:P44"/>
    <mergeCell ref="B46:B47"/>
    <mergeCell ref="B49:P49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B29:P29"/>
    <mergeCell ref="C30:P30"/>
    <mergeCell ref="B31:P31"/>
    <mergeCell ref="C32:P32"/>
    <mergeCell ref="B33:P33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C18:P18"/>
    <mergeCell ref="B19:P19"/>
    <mergeCell ref="B20:P20"/>
    <mergeCell ref="B21:P21"/>
    <mergeCell ref="C22:P22"/>
    <mergeCell ref="B23:P23"/>
    <mergeCell ref="C12:P12"/>
    <mergeCell ref="B13:P13"/>
    <mergeCell ref="C14:P14"/>
    <mergeCell ref="B15:P15"/>
    <mergeCell ref="C16:P16"/>
    <mergeCell ref="B17:P17"/>
    <mergeCell ref="B7:P8"/>
    <mergeCell ref="B9:P9"/>
    <mergeCell ref="C10:I10"/>
    <mergeCell ref="J10:M10"/>
    <mergeCell ref="N10:P10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M47">
    <cfRule type="cellIs" dxfId="184" priority="13" stopIfTrue="1" operator="equal">
      <formula>0</formula>
    </cfRule>
    <cfRule type="cellIs" dxfId="183" priority="14" stopIfTrue="1" operator="between">
      <formula>$S$5</formula>
      <formula>$S$6</formula>
    </cfRule>
    <cfRule type="cellIs" dxfId="182" priority="15" stopIfTrue="1" operator="between">
      <formula>$S$3</formula>
      <formula>$S$4</formula>
    </cfRule>
    <cfRule type="cellIs" dxfId="172" priority="16" stopIfTrue="1" operator="greaterThanOrEqual">
      <formula>$S$2</formula>
    </cfRule>
  </conditionalFormatting>
  <conditionalFormatting sqref="N47:O47">
    <cfRule type="cellIs" dxfId="181" priority="9" stopIfTrue="1" operator="equal">
      <formula>0</formula>
    </cfRule>
    <cfRule type="cellIs" dxfId="180" priority="10" stopIfTrue="1" operator="between">
      <formula>$S$5</formula>
      <formula>$S$6</formula>
    </cfRule>
    <cfRule type="cellIs" dxfId="179" priority="11" stopIfTrue="1" operator="between">
      <formula>$S$3</formula>
      <formula>$S$4</formula>
    </cfRule>
    <cfRule type="cellIs" dxfId="171" priority="12" stopIfTrue="1" operator="greaterThanOrEqual">
      <formula>$S$2</formula>
    </cfRule>
  </conditionalFormatting>
  <conditionalFormatting sqref="J47:L47">
    <cfRule type="cellIs" dxfId="178" priority="5" stopIfTrue="1" operator="equal">
      <formula>0</formula>
    </cfRule>
    <cfRule type="cellIs" dxfId="177" priority="6" stopIfTrue="1" operator="between">
      <formula>$S$5</formula>
      <formula>$S$6</formula>
    </cfRule>
    <cfRule type="cellIs" dxfId="176" priority="7" stopIfTrue="1" operator="between">
      <formula>$S$3</formula>
      <formula>$S$4</formula>
    </cfRule>
    <cfRule type="cellIs" dxfId="170" priority="8" stopIfTrue="1" operator="greaterThanOrEqual">
      <formula>$S$2</formula>
    </cfRule>
  </conditionalFormatting>
  <conditionalFormatting sqref="D47:I47">
    <cfRule type="cellIs" dxfId="175" priority="1" stopIfTrue="1" operator="equal">
      <formula>0</formula>
    </cfRule>
    <cfRule type="cellIs" dxfId="174" priority="2" stopIfTrue="1" operator="between">
      <formula>$S$5</formula>
      <formula>$S$6</formula>
    </cfRule>
    <cfRule type="cellIs" dxfId="173" priority="3" stopIfTrue="1" operator="between">
      <formula>$S$3</formula>
      <formula>$S$4</formula>
    </cfRule>
    <cfRule type="cellIs" dxfId="169" priority="4" stopIfTrue="1" operator="greaterThanOrEqual">
      <formula>$S$2</formula>
    </cfRule>
  </conditionalFormatting>
  <dataValidations count="7">
    <dataValidation type="list" allowBlank="1" showInputMessage="1" showErrorMessage="1" sqref="C32:P32">
      <formula1>$Q$91:$Q$96</formula1>
    </dataValidation>
    <dataValidation type="list" allowBlank="1" showInputMessage="1" showErrorMessage="1" sqref="C76:P76">
      <formula1>$B$169:$B$170</formula1>
    </dataValidation>
    <dataValidation type="list" allowBlank="1" showInputMessage="1" showErrorMessage="1" sqref="C12:P12">
      <formula1>$B$138:$B$164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4:P34 C36:P36">
      <formula1>$Q$101:$Q$106</formula1>
    </dataValidation>
    <dataValidation type="list" allowBlank="1" showInputMessage="1" showErrorMessage="1" sqref="C18:P18">
      <formula1>$B$127:$B$133</formula1>
    </dataValidation>
    <dataValidation type="list" allowBlank="1" showInputMessage="1" showErrorMessage="1" sqref="C10:I10">
      <formula1>"2023,2024,2025,2026,2027"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L146"/>
  <sheetViews>
    <sheetView tabSelected="1" topLeftCell="A4" zoomScale="70" zoomScaleNormal="70" workbookViewId="0">
      <selection activeCell="U20" sqref="U20"/>
    </sheetView>
  </sheetViews>
  <sheetFormatPr baseColWidth="10" defaultRowHeight="30" customHeight="1" x14ac:dyDescent="0.2"/>
  <cols>
    <col min="1" max="1" width="28.5703125" style="226" customWidth="1"/>
    <col min="2" max="2" width="27" style="203" bestFit="1" customWidth="1"/>
    <col min="3" max="12" width="15.7109375" style="203" customWidth="1"/>
    <col min="13" max="13" width="12" style="203" customWidth="1"/>
    <col min="14" max="14" width="10.7109375" style="203" customWidth="1"/>
    <col min="15" max="15" width="20.28515625" style="203" customWidth="1"/>
    <col min="16" max="17" width="11.42578125" style="199"/>
    <col min="18" max="18" width="11.42578125" style="169" customWidth="1"/>
    <col min="19" max="19" width="11.42578125" style="199"/>
    <col min="20" max="37" width="11.42578125" style="203"/>
    <col min="38" max="38" width="48.5703125" style="203" customWidth="1"/>
    <col min="39" max="16384" width="11.42578125" style="203"/>
  </cols>
  <sheetData>
    <row r="1" spans="1:38" ht="30" customHeight="1" x14ac:dyDescent="0.25">
      <c r="A1" s="726"/>
      <c r="B1" s="727" t="s">
        <v>56</v>
      </c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9"/>
      <c r="N1" s="730" t="s">
        <v>57</v>
      </c>
      <c r="O1" s="731"/>
      <c r="P1" s="198"/>
      <c r="S1" s="198"/>
      <c r="T1" s="200"/>
      <c r="U1" s="200"/>
      <c r="V1" s="201"/>
      <c r="W1" s="202"/>
    </row>
    <row r="2" spans="1:38" s="182" customFormat="1" ht="30" customHeight="1" x14ac:dyDescent="0.25">
      <c r="A2" s="726"/>
      <c r="B2" s="727" t="s">
        <v>87</v>
      </c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9"/>
      <c r="N2" s="662" t="s">
        <v>189</v>
      </c>
      <c r="O2" s="663"/>
      <c r="P2" s="204"/>
      <c r="Q2" s="205"/>
      <c r="R2" s="167">
        <v>0.95</v>
      </c>
      <c r="S2" s="204"/>
      <c r="T2" s="206"/>
      <c r="U2" s="206"/>
      <c r="V2" s="207"/>
      <c r="W2" s="208"/>
    </row>
    <row r="3" spans="1:38" s="182" customFormat="1" ht="30" customHeight="1" x14ac:dyDescent="0.25">
      <c r="A3" s="726"/>
      <c r="B3" s="727" t="s">
        <v>89</v>
      </c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9"/>
      <c r="N3" s="730" t="s">
        <v>175</v>
      </c>
      <c r="O3" s="731"/>
      <c r="P3" s="204"/>
      <c r="Q3" s="205"/>
      <c r="R3" s="167">
        <v>0.94999</v>
      </c>
      <c r="S3" s="204"/>
      <c r="T3" s="206"/>
      <c r="U3" s="206"/>
      <c r="V3" s="207"/>
      <c r="W3" s="208"/>
    </row>
    <row r="4" spans="1:38" s="182" customFormat="1" ht="30" customHeight="1" x14ac:dyDescent="0.25">
      <c r="A4" s="726"/>
      <c r="B4" s="727" t="s">
        <v>91</v>
      </c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9"/>
      <c r="N4" s="731" t="s">
        <v>61</v>
      </c>
      <c r="O4" s="731"/>
      <c r="P4" s="209"/>
      <c r="Q4" s="205"/>
      <c r="R4" s="167">
        <v>0.65</v>
      </c>
      <c r="S4" s="209"/>
      <c r="T4" s="210"/>
      <c r="U4" s="210"/>
      <c r="V4" s="207"/>
      <c r="W4" s="208"/>
    </row>
    <row r="5" spans="1:38" s="182" customFormat="1" ht="18" x14ac:dyDescent="0.25">
      <c r="A5" s="211"/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4"/>
      <c r="N5" s="214"/>
      <c r="O5" s="214"/>
      <c r="P5" s="209"/>
      <c r="Q5" s="205"/>
      <c r="R5" s="167">
        <v>0.64998999999999996</v>
      </c>
      <c r="S5" s="209"/>
      <c r="T5" s="210"/>
      <c r="U5" s="210"/>
      <c r="V5" s="207"/>
      <c r="W5" s="208"/>
    </row>
    <row r="6" spans="1:38" s="182" customFormat="1" ht="13.5" customHeight="1" x14ac:dyDescent="0.25">
      <c r="A6" s="215" t="s">
        <v>0</v>
      </c>
      <c r="B6" s="216"/>
      <c r="C6" s="732" t="str">
        <f>[1]Requerimiento!C12</f>
        <v>GESTION DE INFRAESTRUCTURA FISICA</v>
      </c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205"/>
      <c r="Q6" s="205"/>
      <c r="R6" s="170"/>
      <c r="S6" s="205"/>
    </row>
    <row r="7" spans="1:38" s="182" customFormat="1" ht="11.25" customHeight="1" thickBot="1" x14ac:dyDescent="0.25">
      <c r="A7" s="217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05"/>
      <c r="Q7" s="205"/>
      <c r="R7" s="170"/>
      <c r="S7" s="205"/>
    </row>
    <row r="8" spans="1:38" s="228" customFormat="1" ht="30" customHeight="1" x14ac:dyDescent="0.2">
      <c r="A8" s="733" t="s">
        <v>92</v>
      </c>
      <c r="B8" s="735" t="s">
        <v>20</v>
      </c>
      <c r="C8" s="737" t="str">
        <f>[2]ICE!C14</f>
        <v>Indicador Consumo Energético (ICE)</v>
      </c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Q8" s="738"/>
      <c r="R8" s="738"/>
      <c r="S8" s="738"/>
      <c r="T8" s="738"/>
      <c r="U8" s="738"/>
      <c r="V8" s="738"/>
      <c r="W8" s="738"/>
      <c r="X8" s="738"/>
      <c r="Y8" s="738"/>
      <c r="Z8" s="738"/>
      <c r="AA8" s="738"/>
      <c r="AB8" s="738"/>
      <c r="AC8" s="738"/>
      <c r="AD8" s="738"/>
      <c r="AE8" s="738"/>
      <c r="AF8" s="738"/>
      <c r="AG8" s="738"/>
      <c r="AH8" s="738"/>
      <c r="AI8" s="738"/>
      <c r="AJ8" s="738"/>
      <c r="AK8" s="738"/>
      <c r="AL8" s="738"/>
    </row>
    <row r="9" spans="1:38" s="229" customFormat="1" ht="30" customHeight="1" x14ac:dyDescent="0.2">
      <c r="A9" s="734"/>
      <c r="B9" s="736"/>
      <c r="C9" s="739" t="s">
        <v>292</v>
      </c>
      <c r="D9" s="739"/>
      <c r="E9" s="739" t="s">
        <v>293</v>
      </c>
      <c r="F9" s="739"/>
      <c r="G9" s="739" t="s">
        <v>294</v>
      </c>
      <c r="H9" s="739"/>
      <c r="I9" s="739" t="s">
        <v>176</v>
      </c>
      <c r="J9" s="739"/>
      <c r="K9" s="739" t="s">
        <v>295</v>
      </c>
      <c r="L9" s="739"/>
      <c r="M9" s="739" t="s">
        <v>296</v>
      </c>
      <c r="N9" s="739"/>
      <c r="O9" s="739" t="s">
        <v>297</v>
      </c>
      <c r="P9" s="739"/>
      <c r="Q9" s="739" t="s">
        <v>177</v>
      </c>
      <c r="R9" s="739"/>
      <c r="S9" s="739" t="s">
        <v>298</v>
      </c>
      <c r="T9" s="739"/>
      <c r="U9" s="739" t="s">
        <v>299</v>
      </c>
      <c r="V9" s="739"/>
      <c r="W9" s="739" t="s">
        <v>300</v>
      </c>
      <c r="X9" s="739"/>
      <c r="Y9" s="739" t="s">
        <v>178</v>
      </c>
      <c r="Z9" s="739"/>
      <c r="AA9" s="739" t="s">
        <v>301</v>
      </c>
      <c r="AB9" s="739"/>
      <c r="AC9" s="739" t="s">
        <v>302</v>
      </c>
      <c r="AD9" s="739"/>
      <c r="AE9" s="739" t="s">
        <v>303</v>
      </c>
      <c r="AF9" s="739"/>
      <c r="AG9" s="739" t="s">
        <v>179</v>
      </c>
      <c r="AH9" s="739"/>
      <c r="AI9" s="739" t="s">
        <v>304</v>
      </c>
      <c r="AJ9" s="739"/>
      <c r="AK9" s="742" t="s">
        <v>94</v>
      </c>
      <c r="AL9" s="743"/>
    </row>
    <row r="10" spans="1:38" s="182" customFormat="1" ht="159" customHeight="1" x14ac:dyDescent="0.2">
      <c r="A10" s="744" t="s">
        <v>305</v>
      </c>
      <c r="B10" s="218" t="str">
        <f>[2]ICA!B40</f>
        <v>Sedes con registro de consumo permitido</v>
      </c>
      <c r="C10" s="219">
        <f>SUM(D12:D26)</f>
        <v>5</v>
      </c>
      <c r="D10" s="745">
        <f>C10/C11</f>
        <v>1</v>
      </c>
      <c r="E10" s="219">
        <f>SUM(F12:F26)</f>
        <v>3</v>
      </c>
      <c r="F10" s="745">
        <f>E10/E11</f>
        <v>0.6</v>
      </c>
      <c r="G10" s="219">
        <f>SUM(H12:H26)</f>
        <v>3</v>
      </c>
      <c r="H10" s="745">
        <f>G10/G11</f>
        <v>0.6</v>
      </c>
      <c r="I10" s="219">
        <f>SUM(J12:J26)</f>
        <v>5</v>
      </c>
      <c r="J10" s="745">
        <f>I10/I11</f>
        <v>1</v>
      </c>
      <c r="K10" s="219">
        <f>SUM(L12:L26)</f>
        <v>3</v>
      </c>
      <c r="L10" s="745">
        <f>K10/K11</f>
        <v>0.6</v>
      </c>
      <c r="M10" s="219">
        <f>SUM(N12:N26)</f>
        <v>4</v>
      </c>
      <c r="N10" s="745">
        <f>M10/M11</f>
        <v>0.8</v>
      </c>
      <c r="O10" s="219">
        <f>SUM(P12:P26)</f>
        <v>5</v>
      </c>
      <c r="P10" s="745">
        <f>O10/O11</f>
        <v>1</v>
      </c>
      <c r="Q10" s="219">
        <f>SUM(R12:R26)</f>
        <v>4</v>
      </c>
      <c r="R10" s="745">
        <f>Q10/Q11</f>
        <v>0.8</v>
      </c>
      <c r="S10" s="219">
        <f>SUM(T12:T26)</f>
        <v>1</v>
      </c>
      <c r="T10" s="745">
        <f>S10/S11</f>
        <v>0.2</v>
      </c>
      <c r="U10" s="219">
        <f>SUM(V12:V26)</f>
        <v>0</v>
      </c>
      <c r="V10" s="745">
        <f>U10/U11</f>
        <v>0</v>
      </c>
      <c r="W10" s="219">
        <f>SUM(X12:X26)</f>
        <v>0</v>
      </c>
      <c r="X10" s="745">
        <f>W10/W11</f>
        <v>0</v>
      </c>
      <c r="Y10" s="219">
        <f>AVERAGE(S10,U10,W10)</f>
        <v>0.33333333333333331</v>
      </c>
      <c r="Z10" s="745">
        <f>Y10/Y11</f>
        <v>6.6666666666666666E-2</v>
      </c>
      <c r="AA10" s="219">
        <f>SUM(AB12:AB26)</f>
        <v>0</v>
      </c>
      <c r="AB10" s="745">
        <f>AA10/AA11</f>
        <v>0</v>
      </c>
      <c r="AC10" s="219">
        <f>SUM(AD12:AD26)</f>
        <v>0</v>
      </c>
      <c r="AD10" s="745">
        <f>AC10/AC11</f>
        <v>0</v>
      </c>
      <c r="AE10" s="219">
        <f>SUM(AF12:AF26)</f>
        <v>0</v>
      </c>
      <c r="AF10" s="745">
        <f>AE10/AE11</f>
        <v>0</v>
      </c>
      <c r="AG10" s="219">
        <f>AVERAGE(AA10,AC10,AE10)</f>
        <v>0</v>
      </c>
      <c r="AH10" s="745">
        <f>AG10/AG11</f>
        <v>0</v>
      </c>
      <c r="AI10" s="219">
        <f>AVERAGE(S10,U10,W10,AA10,AC10,AE10)</f>
        <v>0.16666666666666666</v>
      </c>
      <c r="AJ10" s="745">
        <f>AI10/AI11</f>
        <v>3.3333333333333333E-2</v>
      </c>
      <c r="AK10" s="722" t="s">
        <v>306</v>
      </c>
      <c r="AL10" s="723"/>
    </row>
    <row r="11" spans="1:38" s="182" customFormat="1" ht="150" customHeight="1" x14ac:dyDescent="0.2">
      <c r="A11" s="744"/>
      <c r="B11" s="218" t="s">
        <v>307</v>
      </c>
      <c r="C11" s="219">
        <v>5</v>
      </c>
      <c r="D11" s="745"/>
      <c r="E11" s="219">
        <v>5</v>
      </c>
      <c r="F11" s="745"/>
      <c r="G11" s="219">
        <v>5</v>
      </c>
      <c r="H11" s="745"/>
      <c r="I11" s="219">
        <v>5</v>
      </c>
      <c r="J11" s="745"/>
      <c r="K11" s="219">
        <v>5</v>
      </c>
      <c r="L11" s="745"/>
      <c r="M11" s="219">
        <v>5</v>
      </c>
      <c r="N11" s="745"/>
      <c r="O11" s="219">
        <v>5</v>
      </c>
      <c r="P11" s="745"/>
      <c r="Q11" s="219">
        <v>5</v>
      </c>
      <c r="R11" s="745"/>
      <c r="S11" s="219">
        <v>5</v>
      </c>
      <c r="T11" s="745"/>
      <c r="U11" s="219">
        <v>5</v>
      </c>
      <c r="V11" s="745"/>
      <c r="W11" s="219">
        <v>5</v>
      </c>
      <c r="X11" s="745"/>
      <c r="Y11" s="219">
        <v>5</v>
      </c>
      <c r="Z11" s="745"/>
      <c r="AA11" s="219">
        <v>5</v>
      </c>
      <c r="AB11" s="745"/>
      <c r="AC11" s="219">
        <v>5</v>
      </c>
      <c r="AD11" s="745"/>
      <c r="AE11" s="219">
        <v>5</v>
      </c>
      <c r="AF11" s="745"/>
      <c r="AG11" s="219">
        <v>5</v>
      </c>
      <c r="AH11" s="745"/>
      <c r="AI11" s="219">
        <v>5</v>
      </c>
      <c r="AJ11" s="745"/>
      <c r="AK11" s="724"/>
      <c r="AL11" s="725"/>
    </row>
    <row r="12" spans="1:38" ht="30" customHeight="1" x14ac:dyDescent="0.2">
      <c r="A12" s="719" t="s">
        <v>308</v>
      </c>
      <c r="B12" s="220" t="s">
        <v>309</v>
      </c>
      <c r="C12" s="221">
        <v>4400</v>
      </c>
      <c r="D12" s="718">
        <f>IF(C12&lt;C14,1,0)</f>
        <v>1</v>
      </c>
      <c r="E12" s="221">
        <v>5080</v>
      </c>
      <c r="F12" s="718">
        <f>IF(E12&lt;E14,1,0)</f>
        <v>0</v>
      </c>
      <c r="G12" s="221">
        <v>4320</v>
      </c>
      <c r="H12" s="718">
        <f>IF(G12&lt;G14,1,0)</f>
        <v>1</v>
      </c>
      <c r="I12" s="222">
        <f>C12+E12+G12</f>
        <v>13800</v>
      </c>
      <c r="J12" s="718">
        <f>IF(I12&lt;I14,1,0)</f>
        <v>1</v>
      </c>
      <c r="K12" s="221">
        <v>4200</v>
      </c>
      <c r="L12" s="718">
        <f>IF(K12&lt;K14,1,0)</f>
        <v>1</v>
      </c>
      <c r="M12" s="221">
        <v>3840</v>
      </c>
      <c r="N12" s="718">
        <f>IF(M12&lt;M14,1,0)</f>
        <v>1</v>
      </c>
      <c r="O12" s="221"/>
      <c r="P12" s="718">
        <f>IF(O12&lt;O14,1,0)</f>
        <v>1</v>
      </c>
      <c r="Q12" s="222">
        <f t="shared" ref="Q12:Q28" si="0">AVERAGE(K12,M12,O12)</f>
        <v>4020</v>
      </c>
      <c r="R12" s="718">
        <f>IF(Q12&lt;Q14,1,0)</f>
        <v>1</v>
      </c>
      <c r="S12" s="221"/>
      <c r="T12" s="718" t="str">
        <f>IF(S12="","",IF(S12&lt;S14,1,0))</f>
        <v/>
      </c>
      <c r="U12" s="221"/>
      <c r="V12" s="718" t="str">
        <f>IF(U12="","",IF(U12&lt;U14,1,0))</f>
        <v/>
      </c>
      <c r="W12" s="221"/>
      <c r="X12" s="718" t="str">
        <f>IF(W12="","",IF(W12&lt;W14,1,0))</f>
        <v/>
      </c>
      <c r="Y12" s="222" t="e">
        <f>AVERAGE(S12,U12,W12)</f>
        <v>#DIV/0!</v>
      </c>
      <c r="Z12" s="718" t="e">
        <f>IF(Y12="","",IF(Y12&lt;Y14,1,0))</f>
        <v>#DIV/0!</v>
      </c>
      <c r="AA12" s="221"/>
      <c r="AB12" s="718" t="str">
        <f>IF(AA12="","",IF(AA12&lt;AA14,1,0))</f>
        <v/>
      </c>
      <c r="AC12" s="221"/>
      <c r="AD12" s="718" t="str">
        <f>IF(AC12="","",IF(AC12&lt;AC14,1,0))</f>
        <v/>
      </c>
      <c r="AE12" s="221"/>
      <c r="AF12" s="718" t="str">
        <f>IF(AE12="","",IF(AE12&lt;AE14,1,0))</f>
        <v/>
      </c>
      <c r="AG12" s="222" t="e">
        <f>AVERAGE(AA12,AC12,AE12)</f>
        <v>#DIV/0!</v>
      </c>
      <c r="AH12" s="718" t="e">
        <f>IF(AG12&lt;AG14,1,0)</f>
        <v>#DIV/0!</v>
      </c>
      <c r="AI12" s="224" t="e">
        <f>AVERAGE(S12,U12,W12,AA12,AC12,AE12)</f>
        <v>#DIV/0!</v>
      </c>
      <c r="AJ12" s="718" t="e">
        <f>IF(AI12&lt;AI14,1,0)</f>
        <v>#DIV/0!</v>
      </c>
      <c r="AK12" s="766" t="s">
        <v>369</v>
      </c>
      <c r="AL12" s="767"/>
    </row>
    <row r="13" spans="1:38" ht="30" customHeight="1" x14ac:dyDescent="0.2">
      <c r="A13" s="720"/>
      <c r="B13" s="220" t="s">
        <v>310</v>
      </c>
      <c r="C13" s="221">
        <v>4520</v>
      </c>
      <c r="D13" s="718"/>
      <c r="E13" s="221">
        <v>4520</v>
      </c>
      <c r="F13" s="718"/>
      <c r="G13" s="221">
        <v>4520</v>
      </c>
      <c r="H13" s="718"/>
      <c r="I13" s="222">
        <f t="shared" ref="I13:I32" si="1">C13+E13+G13</f>
        <v>13560</v>
      </c>
      <c r="J13" s="718"/>
      <c r="K13" s="221">
        <v>4520</v>
      </c>
      <c r="L13" s="718"/>
      <c r="M13" s="221">
        <v>4520</v>
      </c>
      <c r="N13" s="718"/>
      <c r="O13" s="221">
        <v>4520</v>
      </c>
      <c r="P13" s="718"/>
      <c r="Q13" s="222">
        <f t="shared" si="0"/>
        <v>4520</v>
      </c>
      <c r="R13" s="718"/>
      <c r="S13" s="221"/>
      <c r="T13" s="718"/>
      <c r="U13" s="221"/>
      <c r="V13" s="718"/>
      <c r="W13" s="221"/>
      <c r="X13" s="718"/>
      <c r="Y13" s="222" t="e">
        <f>AVERAGE(S13,U13,W13)</f>
        <v>#DIV/0!</v>
      </c>
      <c r="Z13" s="718"/>
      <c r="AA13" s="221"/>
      <c r="AB13" s="718"/>
      <c r="AC13" s="221"/>
      <c r="AD13" s="718"/>
      <c r="AE13" s="221"/>
      <c r="AF13" s="718"/>
      <c r="AG13" s="222" t="e">
        <f>AVERAGE(AA13,AC13,AE13)</f>
        <v>#DIV/0!</v>
      </c>
      <c r="AH13" s="718"/>
      <c r="AI13" s="225" t="e">
        <f>AVERAGE(S13,U13,W13,AA13,AC13,AE13)</f>
        <v>#DIV/0!</v>
      </c>
      <c r="AJ13" s="718"/>
      <c r="AK13" s="768"/>
      <c r="AL13" s="769"/>
    </row>
    <row r="14" spans="1:38" ht="30" customHeight="1" x14ac:dyDescent="0.2">
      <c r="A14" s="721"/>
      <c r="B14" s="220" t="s">
        <v>311</v>
      </c>
      <c r="C14" s="221">
        <f>C13*1.08</f>
        <v>4881.6000000000004</v>
      </c>
      <c r="D14" s="718"/>
      <c r="E14" s="221">
        <f>E13*1.08</f>
        <v>4881.6000000000004</v>
      </c>
      <c r="F14" s="718"/>
      <c r="G14" s="221">
        <f>G13*1.08</f>
        <v>4881.6000000000004</v>
      </c>
      <c r="H14" s="718"/>
      <c r="I14" s="222">
        <f t="shared" si="1"/>
        <v>14644.800000000001</v>
      </c>
      <c r="J14" s="718"/>
      <c r="K14" s="221">
        <f>K13*1.08</f>
        <v>4881.6000000000004</v>
      </c>
      <c r="L14" s="718"/>
      <c r="M14" s="221">
        <f>M13*1.08</f>
        <v>4881.6000000000004</v>
      </c>
      <c r="N14" s="718"/>
      <c r="O14" s="221">
        <f>O13*1.08</f>
        <v>4881.6000000000004</v>
      </c>
      <c r="P14" s="718"/>
      <c r="Q14" s="222">
        <f>Q13*1.08</f>
        <v>4881.6000000000004</v>
      </c>
      <c r="R14" s="718"/>
      <c r="S14" s="221">
        <f>S13*1.08</f>
        <v>0</v>
      </c>
      <c r="T14" s="718"/>
      <c r="U14" s="221">
        <f>U13*1.08</f>
        <v>0</v>
      </c>
      <c r="V14" s="718"/>
      <c r="W14" s="221">
        <f>W13*1.08</f>
        <v>0</v>
      </c>
      <c r="X14" s="718"/>
      <c r="Y14" s="222" t="e">
        <f>Y13*1.08</f>
        <v>#DIV/0!</v>
      </c>
      <c r="Z14" s="718"/>
      <c r="AA14" s="221">
        <f>AA13*1.08</f>
        <v>0</v>
      </c>
      <c r="AB14" s="718"/>
      <c r="AC14" s="221">
        <f>AC13*1.08</f>
        <v>0</v>
      </c>
      <c r="AD14" s="718"/>
      <c r="AE14" s="221">
        <f>AE13*1.08</f>
        <v>0</v>
      </c>
      <c r="AF14" s="718"/>
      <c r="AG14" s="222" t="e">
        <f>AG13*1.08</f>
        <v>#DIV/0!</v>
      </c>
      <c r="AH14" s="718"/>
      <c r="AI14" s="222" t="e">
        <f>AI13*1.08</f>
        <v>#DIV/0!</v>
      </c>
      <c r="AJ14" s="718"/>
      <c r="AK14" s="770"/>
      <c r="AL14" s="771"/>
    </row>
    <row r="15" spans="1:38" ht="30" customHeight="1" x14ac:dyDescent="0.2">
      <c r="A15" s="719" t="s">
        <v>312</v>
      </c>
      <c r="B15" s="220" t="s">
        <v>309</v>
      </c>
      <c r="C15" s="221">
        <v>67</v>
      </c>
      <c r="D15" s="718">
        <f>IF(C15&lt;C17,1,0)</f>
        <v>1</v>
      </c>
      <c r="E15" s="221">
        <v>64</v>
      </c>
      <c r="F15" s="718">
        <f>IF(E15&lt;E17,1,0)</f>
        <v>1</v>
      </c>
      <c r="G15" s="221">
        <v>71</v>
      </c>
      <c r="H15" s="718">
        <f>IF(G15&lt;G17,1,0)</f>
        <v>1</v>
      </c>
      <c r="I15" s="222">
        <f t="shared" si="1"/>
        <v>202</v>
      </c>
      <c r="J15" s="718">
        <f>IF(I15&lt;I17,1,0)</f>
        <v>1</v>
      </c>
      <c r="K15" s="221">
        <v>69</v>
      </c>
      <c r="L15" s="718">
        <f>IF(K15&lt;K17,1,0)</f>
        <v>1</v>
      </c>
      <c r="M15" s="221">
        <v>69</v>
      </c>
      <c r="N15" s="718">
        <f>IF(M15&lt;M17,1,0)</f>
        <v>1</v>
      </c>
      <c r="O15" s="221">
        <v>66.006</v>
      </c>
      <c r="P15" s="718">
        <f>IF(O15&lt;O17,1,0)</f>
        <v>1</v>
      </c>
      <c r="Q15" s="222">
        <f t="shared" si="0"/>
        <v>68.001999999999995</v>
      </c>
      <c r="R15" s="718">
        <f>IF(Q15&lt;Q17,1,0)</f>
        <v>1</v>
      </c>
      <c r="S15" s="221"/>
      <c r="T15" s="718" t="str">
        <f>IF(S15="","",IF(S15&lt;S17,1,0))</f>
        <v/>
      </c>
      <c r="U15" s="221"/>
      <c r="V15" s="718" t="str">
        <f>IF(U15="","",IF(U15&lt;U17,1,0))</f>
        <v/>
      </c>
      <c r="W15" s="221"/>
      <c r="X15" s="718" t="str">
        <f>IF(W15="","",IF(W15&lt;W17,1,0))</f>
        <v/>
      </c>
      <c r="Y15" s="222" t="e">
        <f>AVERAGE(S15,U15,W15)</f>
        <v>#DIV/0!</v>
      </c>
      <c r="Z15" s="718" t="e">
        <f>IF(Y15="","",IF(Y15&lt;Y17,1,0))</f>
        <v>#DIV/0!</v>
      </c>
      <c r="AA15" s="221"/>
      <c r="AB15" s="718" t="str">
        <f>IF(AA15="","",IF(AA15&lt;AA17,1,0))</f>
        <v/>
      </c>
      <c r="AC15" s="221"/>
      <c r="AD15" s="718" t="str">
        <f>IF(AC15="","",IF(AC15&lt;AC17,1,0))</f>
        <v/>
      </c>
      <c r="AE15" s="221"/>
      <c r="AF15" s="718" t="str">
        <f>IF(AE15="","",IF(AE15&lt;AE17,1,0))</f>
        <v/>
      </c>
      <c r="AG15" s="222" t="e">
        <f>AVERAGE(AA15,AC15,AE15)</f>
        <v>#DIV/0!</v>
      </c>
      <c r="AH15" s="718" t="e">
        <f>IF(AG15&lt;AG17,1,0)</f>
        <v>#DIV/0!</v>
      </c>
      <c r="AI15" s="224" t="e">
        <f>AVERAGE(S15,U15,W15,AA15,AC15,AE15)</f>
        <v>#DIV/0!</v>
      </c>
      <c r="AJ15" s="718" t="e">
        <f>IF(AI15&lt;AI17,1,0)</f>
        <v>#DIV/0!</v>
      </c>
      <c r="AK15" s="763"/>
      <c r="AL15" s="763"/>
    </row>
    <row r="16" spans="1:38" ht="30" customHeight="1" x14ac:dyDescent="0.2">
      <c r="A16" s="720"/>
      <c r="B16" s="220" t="s">
        <v>310</v>
      </c>
      <c r="C16" s="221">
        <v>70.341999999999999</v>
      </c>
      <c r="D16" s="718"/>
      <c r="E16" s="221">
        <v>70.341999999999999</v>
      </c>
      <c r="F16" s="718"/>
      <c r="G16" s="221">
        <v>70.341999999999999</v>
      </c>
      <c r="H16" s="718"/>
      <c r="I16" s="222">
        <f t="shared" si="1"/>
        <v>211.02600000000001</v>
      </c>
      <c r="J16" s="718"/>
      <c r="K16" s="221">
        <v>70.341999999999999</v>
      </c>
      <c r="L16" s="718"/>
      <c r="M16" s="221">
        <v>70.341999999999999</v>
      </c>
      <c r="N16" s="718"/>
      <c r="O16" s="221">
        <v>70.341999999999999</v>
      </c>
      <c r="P16" s="718"/>
      <c r="Q16" s="222">
        <f t="shared" si="0"/>
        <v>70.341999999999999</v>
      </c>
      <c r="R16" s="718"/>
      <c r="S16" s="221"/>
      <c r="T16" s="718"/>
      <c r="U16" s="221"/>
      <c r="V16" s="718"/>
      <c r="W16" s="221"/>
      <c r="X16" s="718"/>
      <c r="Y16" s="222" t="e">
        <f>AVERAGE(S16,U16,W16)</f>
        <v>#DIV/0!</v>
      </c>
      <c r="Z16" s="718"/>
      <c r="AA16" s="221"/>
      <c r="AB16" s="718"/>
      <c r="AC16" s="221"/>
      <c r="AD16" s="718"/>
      <c r="AE16" s="221"/>
      <c r="AF16" s="718"/>
      <c r="AG16" s="222" t="e">
        <f>AVERAGE(AA16,AC16,AE16)</f>
        <v>#DIV/0!</v>
      </c>
      <c r="AH16" s="718"/>
      <c r="AI16" s="225" t="e">
        <f>AVERAGE(S16,U16,W16,AA16,AC16,AE16)</f>
        <v>#DIV/0!</v>
      </c>
      <c r="AJ16" s="718"/>
      <c r="AK16" s="764"/>
      <c r="AL16" s="764"/>
    </row>
    <row r="17" spans="1:38" ht="30" customHeight="1" x14ac:dyDescent="0.2">
      <c r="A17" s="721"/>
      <c r="B17" s="220" t="s">
        <v>311</v>
      </c>
      <c r="C17" s="221">
        <f>C16*1.08</f>
        <v>75.969360000000009</v>
      </c>
      <c r="D17" s="718"/>
      <c r="E17" s="221">
        <f>E16*1.08</f>
        <v>75.969360000000009</v>
      </c>
      <c r="F17" s="718"/>
      <c r="G17" s="221">
        <f>G16*1.08</f>
        <v>75.969360000000009</v>
      </c>
      <c r="H17" s="718"/>
      <c r="I17" s="222">
        <f t="shared" si="1"/>
        <v>227.90808000000004</v>
      </c>
      <c r="J17" s="718"/>
      <c r="K17" s="221">
        <f>K16*1.08</f>
        <v>75.969360000000009</v>
      </c>
      <c r="L17" s="718"/>
      <c r="M17" s="221">
        <f>M16*1.08</f>
        <v>75.969360000000009</v>
      </c>
      <c r="N17" s="718"/>
      <c r="O17" s="221">
        <f>O16*1.08</f>
        <v>75.969360000000009</v>
      </c>
      <c r="P17" s="718"/>
      <c r="Q17" s="222">
        <f>Q16*1.08</f>
        <v>75.969360000000009</v>
      </c>
      <c r="R17" s="718"/>
      <c r="S17" s="221">
        <f>S16*1.08</f>
        <v>0</v>
      </c>
      <c r="T17" s="718"/>
      <c r="U17" s="221">
        <f>U16*1.08</f>
        <v>0</v>
      </c>
      <c r="V17" s="718"/>
      <c r="W17" s="221">
        <f>W16*1.08</f>
        <v>0</v>
      </c>
      <c r="X17" s="718"/>
      <c r="Y17" s="222" t="e">
        <f>Y16*1.08</f>
        <v>#DIV/0!</v>
      </c>
      <c r="Z17" s="718"/>
      <c r="AA17" s="221">
        <f>AA16*1.08</f>
        <v>0</v>
      </c>
      <c r="AB17" s="718"/>
      <c r="AC17" s="221">
        <f>AC16*1.08</f>
        <v>0</v>
      </c>
      <c r="AD17" s="718"/>
      <c r="AE17" s="221">
        <f>AE16*1.08</f>
        <v>0</v>
      </c>
      <c r="AF17" s="718"/>
      <c r="AG17" s="222" t="e">
        <f>AG16*1.08</f>
        <v>#DIV/0!</v>
      </c>
      <c r="AH17" s="718"/>
      <c r="AI17" s="222" t="e">
        <f>AI16*1.08</f>
        <v>#DIV/0!</v>
      </c>
      <c r="AJ17" s="718"/>
      <c r="AK17" s="765"/>
      <c r="AL17" s="765"/>
    </row>
    <row r="18" spans="1:38" ht="30" customHeight="1" x14ac:dyDescent="0.2">
      <c r="A18" s="719" t="s">
        <v>313</v>
      </c>
      <c r="B18" s="220" t="s">
        <v>309</v>
      </c>
      <c r="C18" s="221">
        <v>710</v>
      </c>
      <c r="D18" s="718">
        <f>IF(C18&lt;C20,1,0)</f>
        <v>1</v>
      </c>
      <c r="E18" s="221">
        <v>963</v>
      </c>
      <c r="F18" s="718">
        <f>IF(E18&lt;E20,1,0)</f>
        <v>0</v>
      </c>
      <c r="G18" s="221">
        <v>1055</v>
      </c>
      <c r="H18" s="718">
        <f>IF(G18&lt;G20,1,0)</f>
        <v>0</v>
      </c>
      <c r="I18" s="222">
        <f t="shared" si="1"/>
        <v>2728</v>
      </c>
      <c r="J18" s="718">
        <f>IF(I18&lt;I20,1,0)</f>
        <v>1</v>
      </c>
      <c r="K18" s="221">
        <v>952</v>
      </c>
      <c r="L18" s="718">
        <f>IF(K18&lt;K20,1,0)</f>
        <v>0</v>
      </c>
      <c r="M18" s="221">
        <v>1012</v>
      </c>
      <c r="N18" s="718">
        <f>IF(M18&lt;M20,1,0)</f>
        <v>0</v>
      </c>
      <c r="O18" s="221">
        <v>915</v>
      </c>
      <c r="P18" s="718">
        <f>IF(O18&lt;O20,1,0)</f>
        <v>1</v>
      </c>
      <c r="Q18" s="222">
        <f t="shared" si="0"/>
        <v>959.66666666666663</v>
      </c>
      <c r="R18" s="718">
        <f>IF(Q18&lt;Q20,1,0)</f>
        <v>0</v>
      </c>
      <c r="S18" s="221"/>
      <c r="T18" s="718" t="str">
        <f>IF(S18="","",IF(S18&lt;S20,1,0))</f>
        <v/>
      </c>
      <c r="U18" s="221"/>
      <c r="V18" s="718" t="str">
        <f>IF(U18="","",IF(U18&lt;U20,1,0))</f>
        <v/>
      </c>
      <c r="W18" s="221"/>
      <c r="X18" s="718" t="str">
        <f>IF(W18="","",IF(W18&lt;W20,1,0))</f>
        <v/>
      </c>
      <c r="Y18" s="222" t="e">
        <f>AVERAGE(S18,U18,W18)</f>
        <v>#DIV/0!</v>
      </c>
      <c r="Z18" s="718" t="e">
        <f>IF(Y18="","",IF(Y18&lt;Y20,1,0))</f>
        <v>#DIV/0!</v>
      </c>
      <c r="AA18" s="221"/>
      <c r="AB18" s="718" t="str">
        <f>IF(AA18="","",IF(AA18&lt;AA20,1,0))</f>
        <v/>
      </c>
      <c r="AC18" s="221"/>
      <c r="AD18" s="718" t="str">
        <f>IF(AC18="","",IF(AC18&lt;AC20,1,0))</f>
        <v/>
      </c>
      <c r="AE18" s="221"/>
      <c r="AF18" s="718" t="str">
        <f>IF(AE18="","",IF(AE18&lt;AE20,1,0))</f>
        <v/>
      </c>
      <c r="AG18" s="222" t="e">
        <f>AVERAGE(AA18,AC18,AE18)</f>
        <v>#DIV/0!</v>
      </c>
      <c r="AH18" s="718" t="e">
        <f>IF(AG18&lt;AG20,1,0)</f>
        <v>#DIV/0!</v>
      </c>
      <c r="AI18" s="224" t="e">
        <f>AVERAGE(S18,U18,W18,AA18,AC18,AE18)</f>
        <v>#DIV/0!</v>
      </c>
      <c r="AJ18" s="718" t="e">
        <f>IF(AI18&lt;AI20,1,0)</f>
        <v>#DIV/0!</v>
      </c>
      <c r="AK18" s="763"/>
      <c r="AL18" s="763"/>
    </row>
    <row r="19" spans="1:38" ht="30" customHeight="1" x14ac:dyDescent="0.2">
      <c r="A19" s="720"/>
      <c r="B19" s="220" t="s">
        <v>310</v>
      </c>
      <c r="C19" s="221">
        <v>858</v>
      </c>
      <c r="D19" s="718"/>
      <c r="E19" s="221">
        <v>858</v>
      </c>
      <c r="F19" s="718"/>
      <c r="G19" s="221">
        <v>858</v>
      </c>
      <c r="H19" s="718"/>
      <c r="I19" s="222">
        <f t="shared" si="1"/>
        <v>2574</v>
      </c>
      <c r="J19" s="718"/>
      <c r="K19" s="221">
        <v>858</v>
      </c>
      <c r="L19" s="718"/>
      <c r="M19" s="221">
        <v>858</v>
      </c>
      <c r="N19" s="718"/>
      <c r="O19" s="221">
        <v>858</v>
      </c>
      <c r="P19" s="718"/>
      <c r="Q19" s="222">
        <f t="shared" si="0"/>
        <v>858</v>
      </c>
      <c r="R19" s="718"/>
      <c r="S19" s="221"/>
      <c r="T19" s="718"/>
      <c r="U19" s="221"/>
      <c r="V19" s="718"/>
      <c r="W19" s="221"/>
      <c r="X19" s="718"/>
      <c r="Y19" s="222" t="e">
        <f>AVERAGE(S19,U19,W19)</f>
        <v>#DIV/0!</v>
      </c>
      <c r="Z19" s="718"/>
      <c r="AA19" s="221"/>
      <c r="AB19" s="718"/>
      <c r="AC19" s="221"/>
      <c r="AD19" s="718"/>
      <c r="AE19" s="221"/>
      <c r="AF19" s="718"/>
      <c r="AG19" s="222" t="e">
        <f>AVERAGE(AA19,AC19,AE19)</f>
        <v>#DIV/0!</v>
      </c>
      <c r="AH19" s="718"/>
      <c r="AI19" s="225" t="e">
        <f>AVERAGE(S19,U19,W19,AA19,AC19,AE19)</f>
        <v>#DIV/0!</v>
      </c>
      <c r="AJ19" s="718"/>
      <c r="AK19" s="764"/>
      <c r="AL19" s="764"/>
    </row>
    <row r="20" spans="1:38" ht="30" customHeight="1" x14ac:dyDescent="0.2">
      <c r="A20" s="721"/>
      <c r="B20" s="220" t="s">
        <v>311</v>
      </c>
      <c r="C20" s="221">
        <f>C19*1.08</f>
        <v>926.6400000000001</v>
      </c>
      <c r="D20" s="718"/>
      <c r="E20" s="221">
        <f>E19*1.08</f>
        <v>926.6400000000001</v>
      </c>
      <c r="F20" s="718"/>
      <c r="G20" s="221">
        <f>G19*1.08</f>
        <v>926.6400000000001</v>
      </c>
      <c r="H20" s="718"/>
      <c r="I20" s="222">
        <f t="shared" si="1"/>
        <v>2779.92</v>
      </c>
      <c r="J20" s="718"/>
      <c r="K20" s="221">
        <f>K19*1.08</f>
        <v>926.6400000000001</v>
      </c>
      <c r="L20" s="718"/>
      <c r="M20" s="221">
        <f>M19*1.08</f>
        <v>926.6400000000001</v>
      </c>
      <c r="N20" s="718"/>
      <c r="O20" s="221">
        <f>O19*1.08</f>
        <v>926.6400000000001</v>
      </c>
      <c r="P20" s="718"/>
      <c r="Q20" s="222">
        <f>Q19*1.08</f>
        <v>926.6400000000001</v>
      </c>
      <c r="R20" s="718"/>
      <c r="S20" s="221">
        <f>S19*1.08</f>
        <v>0</v>
      </c>
      <c r="T20" s="718"/>
      <c r="U20" s="221">
        <f>U19*1.08</f>
        <v>0</v>
      </c>
      <c r="V20" s="718"/>
      <c r="W20" s="221">
        <f>W19*1.08</f>
        <v>0</v>
      </c>
      <c r="X20" s="718"/>
      <c r="Y20" s="222" t="e">
        <f>Y19*1.08</f>
        <v>#DIV/0!</v>
      </c>
      <c r="Z20" s="718"/>
      <c r="AA20" s="221">
        <f>AA19*1.08</f>
        <v>0</v>
      </c>
      <c r="AB20" s="718"/>
      <c r="AC20" s="221">
        <f>AC19*1.08</f>
        <v>0</v>
      </c>
      <c r="AD20" s="718"/>
      <c r="AE20" s="221">
        <f>AE19*1.08</f>
        <v>0</v>
      </c>
      <c r="AF20" s="718"/>
      <c r="AG20" s="222" t="e">
        <f>AG19*1.08</f>
        <v>#DIV/0!</v>
      </c>
      <c r="AH20" s="718"/>
      <c r="AI20" s="222" t="e">
        <f>AI19*1.08</f>
        <v>#DIV/0!</v>
      </c>
      <c r="AJ20" s="718"/>
      <c r="AK20" s="765"/>
      <c r="AL20" s="765"/>
    </row>
    <row r="21" spans="1:38" ht="30" customHeight="1" x14ac:dyDescent="0.2">
      <c r="A21" s="719" t="s">
        <v>314</v>
      </c>
      <c r="B21" s="220" t="s">
        <v>309</v>
      </c>
      <c r="C21" s="221">
        <v>4680</v>
      </c>
      <c r="D21" s="718">
        <f>IF(C21&lt;C23,1,0)</f>
        <v>1</v>
      </c>
      <c r="E21" s="221">
        <v>4260</v>
      </c>
      <c r="F21" s="718">
        <f>IF(E21&lt;E23,1,0)</f>
        <v>1</v>
      </c>
      <c r="G21" s="221">
        <v>6300</v>
      </c>
      <c r="H21" s="718">
        <f>IF(G21&lt;G23,1,0)</f>
        <v>0</v>
      </c>
      <c r="I21" s="222">
        <f t="shared" si="1"/>
        <v>15240</v>
      </c>
      <c r="J21" s="718">
        <f>IF(I21&lt;I23,1,0)</f>
        <v>1</v>
      </c>
      <c r="K21" s="221">
        <v>5940</v>
      </c>
      <c r="L21" s="718">
        <f>IF(K21&lt;K23,1,0)</f>
        <v>0</v>
      </c>
      <c r="M21" s="221">
        <v>4560</v>
      </c>
      <c r="N21" s="718">
        <f>IF(M21&lt;M23,1,0)</f>
        <v>1</v>
      </c>
      <c r="O21" s="221">
        <v>4320</v>
      </c>
      <c r="P21" s="718">
        <f>IF(O21&lt;O23,1,0)</f>
        <v>1</v>
      </c>
      <c r="Q21" s="222">
        <f t="shared" si="0"/>
        <v>4940</v>
      </c>
      <c r="R21" s="718">
        <f>IF(Q21&lt;Q23,1,0)</f>
        <v>1</v>
      </c>
      <c r="S21" s="221">
        <v>4680</v>
      </c>
      <c r="T21" s="718">
        <f>IF(S21="","",IF(S21&lt;S23,1,0))</f>
        <v>1</v>
      </c>
      <c r="U21" s="221"/>
      <c r="V21" s="718" t="str">
        <f>IF(U21="","",IF(U21&lt;U23,1,0))</f>
        <v/>
      </c>
      <c r="W21" s="221"/>
      <c r="X21" s="718" t="str">
        <f>IF(W21="","",IF(W21&lt;W23,1,0))</f>
        <v/>
      </c>
      <c r="Y21" s="222">
        <f>AVERAGE(S21,U21,W21)</f>
        <v>4680</v>
      </c>
      <c r="Z21" s="718">
        <f>IF(Y21="","",IF(Y21&lt;Y23,1,0))</f>
        <v>1</v>
      </c>
      <c r="AA21" s="221"/>
      <c r="AB21" s="718" t="str">
        <f>IF(AA21="","",IF(AA21&lt;AA23,1,0))</f>
        <v/>
      </c>
      <c r="AC21" s="221"/>
      <c r="AD21" s="718" t="str">
        <f>IF(AC21="","",IF(AC21&lt;AC23,1,0))</f>
        <v/>
      </c>
      <c r="AE21" s="221"/>
      <c r="AF21" s="718" t="str">
        <f>IF(AE21="","",IF(AE21&lt;AE23,1,0))</f>
        <v/>
      </c>
      <c r="AG21" s="222" t="e">
        <f>AVERAGE(AA21,AC21,AE21)</f>
        <v>#DIV/0!</v>
      </c>
      <c r="AH21" s="718" t="e">
        <f>IF(AG21&lt;AG23,1,0)</f>
        <v>#DIV/0!</v>
      </c>
      <c r="AI21" s="224">
        <f>AVERAGE(S21,U21,W21,AA21,AC21,AE21)</f>
        <v>4680</v>
      </c>
      <c r="AJ21" s="718">
        <f>IF(AI21&lt;AI23,1,0)</f>
        <v>1</v>
      </c>
      <c r="AK21" s="763"/>
      <c r="AL21" s="763"/>
    </row>
    <row r="22" spans="1:38" ht="30" customHeight="1" x14ac:dyDescent="0.2">
      <c r="A22" s="720"/>
      <c r="B22" s="220" t="s">
        <v>310</v>
      </c>
      <c r="C22" s="221">
        <v>4788</v>
      </c>
      <c r="D22" s="718"/>
      <c r="E22" s="221">
        <v>4788</v>
      </c>
      <c r="F22" s="718"/>
      <c r="G22" s="221">
        <v>4788</v>
      </c>
      <c r="H22" s="718"/>
      <c r="I22" s="222">
        <f t="shared" si="1"/>
        <v>14364</v>
      </c>
      <c r="J22" s="718"/>
      <c r="K22" s="221">
        <v>4788</v>
      </c>
      <c r="L22" s="718"/>
      <c r="M22" s="221">
        <v>4788</v>
      </c>
      <c r="N22" s="718"/>
      <c r="O22" s="221">
        <v>4788</v>
      </c>
      <c r="P22" s="718"/>
      <c r="Q22" s="222">
        <f t="shared" si="0"/>
        <v>4788</v>
      </c>
      <c r="R22" s="718"/>
      <c r="S22" s="221">
        <v>4788</v>
      </c>
      <c r="T22" s="718"/>
      <c r="U22" s="221"/>
      <c r="V22" s="718"/>
      <c r="W22" s="221"/>
      <c r="X22" s="718"/>
      <c r="Y22" s="222">
        <f>AVERAGE(S22,U22,W22)</f>
        <v>4788</v>
      </c>
      <c r="Z22" s="718"/>
      <c r="AA22" s="221"/>
      <c r="AB22" s="718"/>
      <c r="AC22" s="221"/>
      <c r="AD22" s="718"/>
      <c r="AE22" s="221"/>
      <c r="AF22" s="718"/>
      <c r="AG22" s="222" t="e">
        <f>AVERAGE(AA22,AC22,AE22)</f>
        <v>#DIV/0!</v>
      </c>
      <c r="AH22" s="718"/>
      <c r="AI22" s="225">
        <f>AVERAGE(S22,U22,W22,AA22,AC22,AE22)</f>
        <v>4788</v>
      </c>
      <c r="AJ22" s="718"/>
      <c r="AK22" s="764"/>
      <c r="AL22" s="764"/>
    </row>
    <row r="23" spans="1:38" ht="30" customHeight="1" x14ac:dyDescent="0.2">
      <c r="A23" s="721"/>
      <c r="B23" s="220" t="s">
        <v>311</v>
      </c>
      <c r="C23" s="221">
        <f>C22*1.08</f>
        <v>5171.04</v>
      </c>
      <c r="D23" s="718"/>
      <c r="E23" s="221">
        <f>E22*1.08</f>
        <v>5171.04</v>
      </c>
      <c r="F23" s="718"/>
      <c r="G23" s="221">
        <f>G22*1.08</f>
        <v>5171.04</v>
      </c>
      <c r="H23" s="718"/>
      <c r="I23" s="222">
        <f t="shared" si="1"/>
        <v>15513.119999999999</v>
      </c>
      <c r="J23" s="718"/>
      <c r="K23" s="221">
        <f>K22*1.08</f>
        <v>5171.04</v>
      </c>
      <c r="L23" s="718"/>
      <c r="M23" s="221">
        <f>M22*1.08</f>
        <v>5171.04</v>
      </c>
      <c r="N23" s="718"/>
      <c r="O23" s="221">
        <f>O22*1.08</f>
        <v>5171.04</v>
      </c>
      <c r="P23" s="718"/>
      <c r="Q23" s="222">
        <f>Q22*1.08</f>
        <v>5171.04</v>
      </c>
      <c r="R23" s="718"/>
      <c r="S23" s="221">
        <f>S22*1.08</f>
        <v>5171.04</v>
      </c>
      <c r="T23" s="718"/>
      <c r="U23" s="221">
        <f>U22*1.08</f>
        <v>0</v>
      </c>
      <c r="V23" s="718"/>
      <c r="W23" s="221">
        <f>W22*1.08</f>
        <v>0</v>
      </c>
      <c r="X23" s="718"/>
      <c r="Y23" s="222">
        <f>Y22*1.08</f>
        <v>5171.04</v>
      </c>
      <c r="Z23" s="718"/>
      <c r="AA23" s="221">
        <f>AA22*1.08</f>
        <v>0</v>
      </c>
      <c r="AB23" s="718"/>
      <c r="AC23" s="221">
        <f>AC22*1.08</f>
        <v>0</v>
      </c>
      <c r="AD23" s="718"/>
      <c r="AE23" s="221">
        <f>AE22*1.08</f>
        <v>0</v>
      </c>
      <c r="AF23" s="718"/>
      <c r="AG23" s="222" t="e">
        <f>AG22*1.08</f>
        <v>#DIV/0!</v>
      </c>
      <c r="AH23" s="718"/>
      <c r="AI23" s="222">
        <f>AI22*1.08</f>
        <v>5171.04</v>
      </c>
      <c r="AJ23" s="718"/>
      <c r="AK23" s="765"/>
      <c r="AL23" s="765"/>
    </row>
    <row r="24" spans="1:38" ht="30" customHeight="1" x14ac:dyDescent="0.2">
      <c r="A24" s="719" t="s">
        <v>315</v>
      </c>
      <c r="B24" s="220" t="s">
        <v>309</v>
      </c>
      <c r="C24" s="221">
        <v>703</v>
      </c>
      <c r="D24" s="718">
        <f>IF(C24&lt;C26,1,0)</f>
        <v>1</v>
      </c>
      <c r="E24" s="221">
        <v>817</v>
      </c>
      <c r="F24" s="718">
        <f>IF(E24&lt;E26,1,0)</f>
        <v>1</v>
      </c>
      <c r="G24" s="221">
        <v>777</v>
      </c>
      <c r="H24" s="718">
        <f>IF(G24&lt;G26,1,0)</f>
        <v>1</v>
      </c>
      <c r="I24" s="222">
        <f t="shared" si="1"/>
        <v>2297</v>
      </c>
      <c r="J24" s="718">
        <f>IF(I24&lt;I26,1,0)</f>
        <v>1</v>
      </c>
      <c r="K24" s="221">
        <v>795</v>
      </c>
      <c r="L24" s="718">
        <f>IF(K24&lt;K26,1,0)</f>
        <v>1</v>
      </c>
      <c r="M24" s="221">
        <v>793</v>
      </c>
      <c r="N24" s="718">
        <f>IF(M24&lt;M26,1,0)</f>
        <v>1</v>
      </c>
      <c r="O24" s="221">
        <v>866</v>
      </c>
      <c r="P24" s="718">
        <f>IF(O24&lt;O26,1,0)</f>
        <v>1</v>
      </c>
      <c r="Q24" s="222">
        <f t="shared" si="0"/>
        <v>818</v>
      </c>
      <c r="R24" s="718">
        <f>IF(Q24&lt;Q26,1,0)</f>
        <v>1</v>
      </c>
      <c r="S24" s="221"/>
      <c r="T24" s="718" t="str">
        <f>IF(S24="","",IF(S24&lt;S26,1,0))</f>
        <v/>
      </c>
      <c r="U24" s="221"/>
      <c r="V24" s="718" t="str">
        <f>IF(U24="","",IF(U24&lt;U26,1,0))</f>
        <v/>
      </c>
      <c r="W24" s="221"/>
      <c r="X24" s="718" t="str">
        <f>IF(W24="","",IF(W24&lt;W26,1,0))</f>
        <v/>
      </c>
      <c r="Y24" s="222" t="e">
        <f>AVERAGE(S24,U24,W24)</f>
        <v>#DIV/0!</v>
      </c>
      <c r="Z24" s="718" t="e">
        <f>IF(Y24="","",IF(Y24&lt;Y26,1,0))</f>
        <v>#DIV/0!</v>
      </c>
      <c r="AA24" s="221"/>
      <c r="AB24" s="718" t="str">
        <f>IF(AA24="","",IF(AA24&lt;AA26,1,0))</f>
        <v/>
      </c>
      <c r="AC24" s="221"/>
      <c r="AD24" s="718" t="str">
        <f>IF(AC24="","",IF(AC24&lt;AC26,1,0))</f>
        <v/>
      </c>
      <c r="AE24" s="221"/>
      <c r="AF24" s="718" t="str">
        <f>IF(AE24="","",IF(AE24&lt;AE26,1,0))</f>
        <v/>
      </c>
      <c r="AG24" s="222" t="e">
        <f>AVERAGE(AA24,AC24,AE24)</f>
        <v>#DIV/0!</v>
      </c>
      <c r="AH24" s="718" t="e">
        <f>IF(AG24&lt;AG26,1,0)</f>
        <v>#DIV/0!</v>
      </c>
      <c r="AI24" s="224" t="e">
        <f>AVERAGE(S24,U24,W24,AA24,AC24,AE24)</f>
        <v>#DIV/0!</v>
      </c>
      <c r="AJ24" s="718" t="e">
        <f>IF(AI24&lt;AI26,1,0)</f>
        <v>#DIV/0!</v>
      </c>
      <c r="AK24" s="757" t="s">
        <v>356</v>
      </c>
      <c r="AL24" s="758"/>
    </row>
    <row r="25" spans="1:38" ht="30" customHeight="1" x14ac:dyDescent="0.2">
      <c r="A25" s="720"/>
      <c r="B25" s="220" t="s">
        <v>310</v>
      </c>
      <c r="C25" s="221">
        <v>878</v>
      </c>
      <c r="D25" s="718"/>
      <c r="E25" s="221">
        <v>878</v>
      </c>
      <c r="F25" s="718"/>
      <c r="G25" s="221">
        <v>878</v>
      </c>
      <c r="H25" s="718"/>
      <c r="I25" s="222">
        <f t="shared" si="1"/>
        <v>2634</v>
      </c>
      <c r="J25" s="718"/>
      <c r="K25" s="221">
        <v>878</v>
      </c>
      <c r="L25" s="718"/>
      <c r="M25" s="221">
        <v>878</v>
      </c>
      <c r="N25" s="718"/>
      <c r="O25" s="221">
        <v>878</v>
      </c>
      <c r="P25" s="718"/>
      <c r="Q25" s="222">
        <f t="shared" si="0"/>
        <v>878</v>
      </c>
      <c r="R25" s="718"/>
      <c r="S25" s="221">
        <v>878</v>
      </c>
      <c r="T25" s="718"/>
      <c r="U25" s="221">
        <v>878</v>
      </c>
      <c r="V25" s="718"/>
      <c r="W25" s="221">
        <v>878</v>
      </c>
      <c r="X25" s="718"/>
      <c r="Y25" s="222">
        <f>AVERAGE(S25,U25,W25)</f>
        <v>878</v>
      </c>
      <c r="Z25" s="718"/>
      <c r="AA25" s="221">
        <v>878</v>
      </c>
      <c r="AB25" s="718"/>
      <c r="AC25" s="221">
        <v>878</v>
      </c>
      <c r="AD25" s="718"/>
      <c r="AE25" s="221">
        <v>878</v>
      </c>
      <c r="AF25" s="718"/>
      <c r="AG25" s="222">
        <f>AVERAGE(AA25,AC25,AE25)</f>
        <v>878</v>
      </c>
      <c r="AH25" s="718"/>
      <c r="AI25" s="225">
        <f>AVERAGE(S25,U25,W25,AA25,AC25,AE25)</f>
        <v>878</v>
      </c>
      <c r="AJ25" s="718"/>
      <c r="AK25" s="759"/>
      <c r="AL25" s="760"/>
    </row>
    <row r="26" spans="1:38" ht="30" customHeight="1" x14ac:dyDescent="0.2">
      <c r="A26" s="721"/>
      <c r="B26" s="220" t="s">
        <v>311</v>
      </c>
      <c r="C26" s="221">
        <f>C25*1.08</f>
        <v>948.24</v>
      </c>
      <c r="D26" s="718"/>
      <c r="E26" s="221">
        <f>E25*1.08</f>
        <v>948.24</v>
      </c>
      <c r="F26" s="718"/>
      <c r="G26" s="221">
        <f>G25*1.08</f>
        <v>948.24</v>
      </c>
      <c r="H26" s="718"/>
      <c r="I26" s="222">
        <f t="shared" si="1"/>
        <v>2844.7200000000003</v>
      </c>
      <c r="J26" s="718"/>
      <c r="K26" s="221">
        <f>K25*1.08</f>
        <v>948.24</v>
      </c>
      <c r="L26" s="718"/>
      <c r="M26" s="221">
        <f>M25*1.08</f>
        <v>948.24</v>
      </c>
      <c r="N26" s="718"/>
      <c r="O26" s="221">
        <f>O25*1.08</f>
        <v>948.24</v>
      </c>
      <c r="P26" s="718"/>
      <c r="Q26" s="222">
        <f>Q25*1.08</f>
        <v>948.24</v>
      </c>
      <c r="R26" s="718"/>
      <c r="S26" s="221">
        <f>S25*1.08</f>
        <v>948.24</v>
      </c>
      <c r="T26" s="718"/>
      <c r="U26" s="221">
        <f>U25*1.08</f>
        <v>948.24</v>
      </c>
      <c r="V26" s="718"/>
      <c r="W26" s="221">
        <f>W25*1.08</f>
        <v>948.24</v>
      </c>
      <c r="X26" s="718"/>
      <c r="Y26" s="222">
        <f>Y25*1.08</f>
        <v>948.24</v>
      </c>
      <c r="Z26" s="718"/>
      <c r="AA26" s="221">
        <f>AA25*1.08</f>
        <v>948.24</v>
      </c>
      <c r="AB26" s="718"/>
      <c r="AC26" s="221">
        <f>AC25*1.08</f>
        <v>948.24</v>
      </c>
      <c r="AD26" s="718"/>
      <c r="AE26" s="221">
        <f>AE25*1.08</f>
        <v>948.24</v>
      </c>
      <c r="AF26" s="718"/>
      <c r="AG26" s="222">
        <f>AG25*1.08</f>
        <v>948.24</v>
      </c>
      <c r="AH26" s="718"/>
      <c r="AI26" s="222">
        <f>AI25*1.08</f>
        <v>948.24</v>
      </c>
      <c r="AJ26" s="718"/>
      <c r="AK26" s="761"/>
      <c r="AL26" s="762"/>
    </row>
    <row r="27" spans="1:38" ht="30" customHeight="1" x14ac:dyDescent="0.2">
      <c r="A27" s="719" t="s">
        <v>320</v>
      </c>
      <c r="B27" s="220" t="s">
        <v>309</v>
      </c>
      <c r="C27" s="221"/>
      <c r="D27" s="718">
        <f>IF(C27&lt;C29,1,0)</f>
        <v>0</v>
      </c>
      <c r="E27" s="221"/>
      <c r="F27" s="718">
        <f>IF(E27&lt;E29,1,0)</f>
        <v>0</v>
      </c>
      <c r="G27" s="221"/>
      <c r="H27" s="718">
        <f>IF(G27&lt;G29,1,0)</f>
        <v>0</v>
      </c>
      <c r="I27" s="222">
        <f t="shared" si="1"/>
        <v>0</v>
      </c>
      <c r="J27" s="718">
        <f>IF(I27&lt;I29,1,0)</f>
        <v>0</v>
      </c>
      <c r="K27" s="221"/>
      <c r="L27" s="718">
        <f>IF(K27&lt;K29,1,0)</f>
        <v>0</v>
      </c>
      <c r="M27" s="221"/>
      <c r="N27" s="718">
        <f>IF(M27&lt;M29,1,0)</f>
        <v>0</v>
      </c>
      <c r="O27" s="221"/>
      <c r="P27" s="718">
        <f>IF(O27&lt;O29,1,0)</f>
        <v>0</v>
      </c>
      <c r="Q27" s="222" t="e">
        <f t="shared" si="0"/>
        <v>#DIV/0!</v>
      </c>
      <c r="R27" s="718" t="e">
        <f>IF(Q27&lt;Q29,1,0)</f>
        <v>#DIV/0!</v>
      </c>
      <c r="S27" s="221"/>
      <c r="T27" s="718" t="str">
        <f>IF(S27="","",IF(S27&lt;S29,1,0))</f>
        <v/>
      </c>
      <c r="U27" s="221"/>
      <c r="V27" s="718" t="str">
        <f>IF(U27="","",IF(U27&lt;U29,1,0))</f>
        <v/>
      </c>
      <c r="W27" s="221"/>
      <c r="X27" s="718" t="str">
        <f>IF(W27="","",IF(W27&lt;W29,1,0))</f>
        <v/>
      </c>
      <c r="Y27" s="222" t="e">
        <f>AVERAGE(S27,U27,W27)</f>
        <v>#DIV/0!</v>
      </c>
      <c r="Z27" s="718" t="e">
        <f>IF(Y27="","",IF(Y27&lt;Y29,1,0))</f>
        <v>#DIV/0!</v>
      </c>
      <c r="AA27" s="221"/>
      <c r="AB27" s="718" t="str">
        <f>IF(AA27="","",IF(AA27&lt;AA29,1,0))</f>
        <v/>
      </c>
      <c r="AC27" s="221"/>
      <c r="AD27" s="718" t="str">
        <f>IF(AC27="","",IF(AC27&lt;AC29,1,0))</f>
        <v/>
      </c>
      <c r="AE27" s="221"/>
      <c r="AF27" s="718" t="str">
        <f>IF(AE27="","",IF(AE27&lt;AE29,1,0))</f>
        <v/>
      </c>
      <c r="AG27" s="222" t="e">
        <f>AVERAGE(AA27,AC27,AE27)</f>
        <v>#DIV/0!</v>
      </c>
      <c r="AH27" s="718" t="e">
        <f>IF(AG27&lt;AG29,1,0)</f>
        <v>#DIV/0!</v>
      </c>
      <c r="AI27" s="224" t="e">
        <f>AVERAGE(S27,U27,W27,AA27,AC27,AE27)</f>
        <v>#DIV/0!</v>
      </c>
      <c r="AJ27" s="718" t="e">
        <f>IF(AI27&lt;AI29,1,0)</f>
        <v>#DIV/0!</v>
      </c>
      <c r="AK27" s="763"/>
      <c r="AL27" s="763"/>
    </row>
    <row r="28" spans="1:38" ht="30" customHeight="1" x14ac:dyDescent="0.2">
      <c r="A28" s="720"/>
      <c r="B28" s="220" t="s">
        <v>310</v>
      </c>
      <c r="C28" s="221"/>
      <c r="D28" s="718"/>
      <c r="E28" s="221"/>
      <c r="F28" s="718"/>
      <c r="G28" s="221"/>
      <c r="H28" s="718"/>
      <c r="I28" s="222">
        <f t="shared" si="1"/>
        <v>0</v>
      </c>
      <c r="J28" s="718"/>
      <c r="K28" s="221"/>
      <c r="L28" s="718"/>
      <c r="M28" s="221"/>
      <c r="N28" s="718"/>
      <c r="O28" s="221"/>
      <c r="P28" s="718"/>
      <c r="Q28" s="222" t="e">
        <f t="shared" si="0"/>
        <v>#DIV/0!</v>
      </c>
      <c r="R28" s="718"/>
      <c r="S28" s="221"/>
      <c r="T28" s="718"/>
      <c r="U28" s="221"/>
      <c r="V28" s="718"/>
      <c r="W28" s="221"/>
      <c r="X28" s="718"/>
      <c r="Y28" s="222" t="e">
        <f>AVERAGE(S28,U28,W28)</f>
        <v>#DIV/0!</v>
      </c>
      <c r="Z28" s="718"/>
      <c r="AA28" s="221"/>
      <c r="AB28" s="718"/>
      <c r="AC28" s="221"/>
      <c r="AD28" s="718"/>
      <c r="AE28" s="221"/>
      <c r="AF28" s="718"/>
      <c r="AG28" s="222" t="e">
        <f>AVERAGE(AA28,AC28,AE28)</f>
        <v>#DIV/0!</v>
      </c>
      <c r="AH28" s="718"/>
      <c r="AI28" s="225" t="e">
        <f>AVERAGE(S28,U28,W28,AA28,AC28,AE28)</f>
        <v>#DIV/0!</v>
      </c>
      <c r="AJ28" s="718"/>
      <c r="AK28" s="764"/>
      <c r="AL28" s="764"/>
    </row>
    <row r="29" spans="1:38" ht="30" customHeight="1" x14ac:dyDescent="0.2">
      <c r="A29" s="721"/>
      <c r="B29" s="220" t="s">
        <v>311</v>
      </c>
      <c r="C29" s="221">
        <f>C28*1.08</f>
        <v>0</v>
      </c>
      <c r="D29" s="718"/>
      <c r="E29" s="221">
        <f>E28*1.08</f>
        <v>0</v>
      </c>
      <c r="F29" s="718"/>
      <c r="G29" s="221">
        <f>G28*1.08</f>
        <v>0</v>
      </c>
      <c r="H29" s="718"/>
      <c r="I29" s="222">
        <f t="shared" si="1"/>
        <v>0</v>
      </c>
      <c r="J29" s="718"/>
      <c r="K29" s="221">
        <f>K28*1.08</f>
        <v>0</v>
      </c>
      <c r="L29" s="718"/>
      <c r="M29" s="221">
        <f>M28*1.08</f>
        <v>0</v>
      </c>
      <c r="N29" s="718"/>
      <c r="O29" s="221">
        <f>O28*1.08</f>
        <v>0</v>
      </c>
      <c r="P29" s="718"/>
      <c r="Q29" s="222" t="e">
        <f>Q28*1.08</f>
        <v>#DIV/0!</v>
      </c>
      <c r="R29" s="718"/>
      <c r="S29" s="221">
        <f>S28*1.08</f>
        <v>0</v>
      </c>
      <c r="T29" s="718"/>
      <c r="U29" s="221">
        <f>U28*1.08</f>
        <v>0</v>
      </c>
      <c r="V29" s="718"/>
      <c r="W29" s="221">
        <f>W28*1.08</f>
        <v>0</v>
      </c>
      <c r="X29" s="718"/>
      <c r="Y29" s="222" t="e">
        <f>Y28*1.08</f>
        <v>#DIV/0!</v>
      </c>
      <c r="Z29" s="718"/>
      <c r="AA29" s="221">
        <f>AA28*1.08</f>
        <v>0</v>
      </c>
      <c r="AB29" s="718"/>
      <c r="AC29" s="221">
        <f>AC28*1.08</f>
        <v>0</v>
      </c>
      <c r="AD29" s="718"/>
      <c r="AE29" s="221">
        <f>AE28*1.08</f>
        <v>0</v>
      </c>
      <c r="AF29" s="718"/>
      <c r="AG29" s="222" t="e">
        <f>AG28*1.08</f>
        <v>#DIV/0!</v>
      </c>
      <c r="AH29" s="718"/>
      <c r="AI29" s="222" t="e">
        <f>AI28*1.08</f>
        <v>#DIV/0!</v>
      </c>
      <c r="AJ29" s="718"/>
      <c r="AK29" s="765"/>
      <c r="AL29" s="765"/>
    </row>
    <row r="30" spans="1:38" ht="30" customHeight="1" x14ac:dyDescent="0.2">
      <c r="A30" s="719" t="s">
        <v>321</v>
      </c>
      <c r="B30" s="220" t="s">
        <v>309</v>
      </c>
      <c r="C30" s="221">
        <v>3253</v>
      </c>
      <c r="D30" s="718">
        <f>IF(C30&lt;C32,1,0)</f>
        <v>0</v>
      </c>
      <c r="E30" s="221">
        <v>2211</v>
      </c>
      <c r="F30" s="718">
        <f>IF(E30&lt;E32,1,0)</f>
        <v>1</v>
      </c>
      <c r="G30" s="221">
        <v>3326</v>
      </c>
      <c r="H30" s="718">
        <f>IF(G30&lt;G32,1,0)</f>
        <v>0</v>
      </c>
      <c r="I30" s="222">
        <f t="shared" si="1"/>
        <v>8790</v>
      </c>
      <c r="J30" s="718">
        <f>IF(I30&lt;I32,1,0)</f>
        <v>1</v>
      </c>
      <c r="K30" s="221">
        <v>3293</v>
      </c>
      <c r="L30" s="718">
        <f>IF(K30&lt;K32,1,0)</f>
        <v>1</v>
      </c>
      <c r="M30" s="221">
        <v>2778</v>
      </c>
      <c r="N30" s="718">
        <f>IF(M30&lt;M32,1,0)</f>
        <v>1</v>
      </c>
      <c r="O30" s="221">
        <v>2504</v>
      </c>
      <c r="P30" s="718">
        <f>IF(O30&lt;O32,1,0)</f>
        <v>1</v>
      </c>
      <c r="Q30" s="222">
        <f>AVERAGE(K30,M30,O30)</f>
        <v>2858.3333333333335</v>
      </c>
      <c r="R30" s="718">
        <f>IF(Q30&lt;Q32,1,0)</f>
        <v>1</v>
      </c>
      <c r="S30" s="221"/>
      <c r="T30" s="718" t="str">
        <f>IF(S30="","",IF(S30&lt;S32,1,0))</f>
        <v/>
      </c>
      <c r="U30" s="221"/>
      <c r="V30" s="718" t="str">
        <f>IF(U30="","",IF(U30&lt;U32,1,0))</f>
        <v/>
      </c>
      <c r="W30" s="221"/>
      <c r="X30" s="718" t="str">
        <f>IF(W30="","",IF(W30&lt;W32,1,0))</f>
        <v/>
      </c>
      <c r="Y30" s="222" t="e">
        <f>AVERAGE(S30,U30,W30)</f>
        <v>#DIV/0!</v>
      </c>
      <c r="Z30" s="718" t="e">
        <f>IF(Y30="","",IF(Y30&lt;Y32,1,0))</f>
        <v>#DIV/0!</v>
      </c>
      <c r="AA30" s="221"/>
      <c r="AB30" s="718" t="str">
        <f>IF(AA30="","",IF(AA30&lt;AA32,1,0))</f>
        <v/>
      </c>
      <c r="AC30" s="221"/>
      <c r="AD30" s="718" t="str">
        <f>IF(AC30="","",IF(AC30&lt;AC32,1,0))</f>
        <v/>
      </c>
      <c r="AE30" s="221"/>
      <c r="AF30" s="718" t="str">
        <f>IF(AE30="","",IF(AE30&lt;AE32,1,0))</f>
        <v/>
      </c>
      <c r="AG30" s="222" t="e">
        <f>AVERAGE(AA30,AC30,AE30)</f>
        <v>#DIV/0!</v>
      </c>
      <c r="AH30" s="718" t="e">
        <f>IF(AG30&lt;AG32,1,0)</f>
        <v>#DIV/0!</v>
      </c>
      <c r="AI30" s="224" t="e">
        <f>AVERAGE(S30,U30,W30,AA30,AC30,AE30)</f>
        <v>#DIV/0!</v>
      </c>
      <c r="AJ30" s="718" t="e">
        <f>IF(AI30&lt;AI32,1,0)</f>
        <v>#DIV/0!</v>
      </c>
      <c r="AK30" s="763"/>
      <c r="AL30" s="763"/>
    </row>
    <row r="31" spans="1:38" ht="30" customHeight="1" x14ac:dyDescent="0.2">
      <c r="A31" s="720"/>
      <c r="B31" s="220" t="s">
        <v>310</v>
      </c>
      <c r="C31" s="221">
        <v>2977</v>
      </c>
      <c r="D31" s="718"/>
      <c r="E31" s="221">
        <v>2732</v>
      </c>
      <c r="F31" s="718"/>
      <c r="G31" s="221">
        <v>2769</v>
      </c>
      <c r="H31" s="718"/>
      <c r="I31" s="222">
        <f t="shared" si="1"/>
        <v>8478</v>
      </c>
      <c r="J31" s="718"/>
      <c r="K31" s="221">
        <v>3310</v>
      </c>
      <c r="L31" s="718"/>
      <c r="M31" s="221">
        <v>3036</v>
      </c>
      <c r="N31" s="718"/>
      <c r="O31" s="221">
        <v>2641</v>
      </c>
      <c r="P31" s="718"/>
      <c r="Q31" s="222">
        <f>AVERAGE(K31,M31,O31)</f>
        <v>2995.6666666666665</v>
      </c>
      <c r="R31" s="718"/>
      <c r="S31" s="221"/>
      <c r="T31" s="718"/>
      <c r="U31" s="221"/>
      <c r="V31" s="718"/>
      <c r="W31" s="221"/>
      <c r="X31" s="718"/>
      <c r="Y31" s="222" t="e">
        <f>AVERAGE(S31,U31,W31)</f>
        <v>#DIV/0!</v>
      </c>
      <c r="Z31" s="718"/>
      <c r="AA31" s="221"/>
      <c r="AB31" s="718"/>
      <c r="AC31" s="221"/>
      <c r="AD31" s="718"/>
      <c r="AE31" s="221"/>
      <c r="AF31" s="718"/>
      <c r="AG31" s="222" t="e">
        <f>AVERAGE(AA31,AC31,AE31)</f>
        <v>#DIV/0!</v>
      </c>
      <c r="AH31" s="718"/>
      <c r="AI31" s="225" t="e">
        <f>AVERAGE(S31,U31,W31,AA31,AC31,AE31)</f>
        <v>#DIV/0!</v>
      </c>
      <c r="AJ31" s="718"/>
      <c r="AK31" s="764"/>
      <c r="AL31" s="764"/>
    </row>
    <row r="32" spans="1:38" ht="30" customHeight="1" x14ac:dyDescent="0.2">
      <c r="A32" s="721"/>
      <c r="B32" s="220" t="s">
        <v>311</v>
      </c>
      <c r="C32" s="221">
        <f>C31*1.08</f>
        <v>3215.1600000000003</v>
      </c>
      <c r="D32" s="718"/>
      <c r="E32" s="221">
        <f>E31*1.08</f>
        <v>2950.5600000000004</v>
      </c>
      <c r="F32" s="718"/>
      <c r="G32" s="221">
        <f>G31*1.08</f>
        <v>2990.52</v>
      </c>
      <c r="H32" s="718"/>
      <c r="I32" s="222">
        <f t="shared" si="1"/>
        <v>9156.2400000000016</v>
      </c>
      <c r="J32" s="718"/>
      <c r="K32" s="221">
        <f>K31*1.08</f>
        <v>3574.8</v>
      </c>
      <c r="L32" s="718"/>
      <c r="M32" s="221">
        <f>M31*1.08</f>
        <v>3278.88</v>
      </c>
      <c r="N32" s="718"/>
      <c r="O32" s="221">
        <f>O31*1.08</f>
        <v>2852.28</v>
      </c>
      <c r="P32" s="718"/>
      <c r="Q32" s="222">
        <f>Q31*1.08</f>
        <v>3235.32</v>
      </c>
      <c r="R32" s="718"/>
      <c r="S32" s="221">
        <f>S31*1.08</f>
        <v>0</v>
      </c>
      <c r="T32" s="718"/>
      <c r="U32" s="221">
        <f>U31*1.08</f>
        <v>0</v>
      </c>
      <c r="V32" s="718"/>
      <c r="W32" s="221">
        <f>W31*1.08</f>
        <v>0</v>
      </c>
      <c r="X32" s="718"/>
      <c r="Y32" s="222" t="e">
        <f>Y31*1.08</f>
        <v>#DIV/0!</v>
      </c>
      <c r="Z32" s="718"/>
      <c r="AA32" s="221">
        <f>AA31*1.08</f>
        <v>0</v>
      </c>
      <c r="AB32" s="718"/>
      <c r="AC32" s="221">
        <f>AC31*1.08</f>
        <v>0</v>
      </c>
      <c r="AD32" s="718"/>
      <c r="AE32" s="221">
        <f>AE31*1.08</f>
        <v>0</v>
      </c>
      <c r="AF32" s="718"/>
      <c r="AG32" s="222" t="e">
        <f>AG31*1.08</f>
        <v>#DIV/0!</v>
      </c>
      <c r="AH32" s="718"/>
      <c r="AI32" s="222" t="e">
        <f>AI31*1.08</f>
        <v>#DIV/0!</v>
      </c>
      <c r="AJ32" s="718"/>
      <c r="AK32" s="765"/>
      <c r="AL32" s="765"/>
    </row>
    <row r="66" spans="18:18" ht="30" customHeight="1" x14ac:dyDescent="0.2">
      <c r="R66" s="183"/>
    </row>
    <row r="136" spans="18:18" ht="30" customHeight="1" x14ac:dyDescent="0.2">
      <c r="R136" s="174"/>
    </row>
    <row r="137" spans="18:18" ht="30" customHeight="1" x14ac:dyDescent="0.2">
      <c r="R137" s="174"/>
    </row>
    <row r="138" spans="18:18" ht="30" customHeight="1" x14ac:dyDescent="0.2">
      <c r="R138" s="174"/>
    </row>
    <row r="139" spans="18:18" ht="30" customHeight="1" x14ac:dyDescent="0.2">
      <c r="R139" s="174"/>
    </row>
    <row r="140" spans="18:18" ht="30" customHeight="1" x14ac:dyDescent="0.2">
      <c r="R140" s="174"/>
    </row>
    <row r="141" spans="18:18" ht="30" customHeight="1" x14ac:dyDescent="0.2">
      <c r="R141" s="174"/>
    </row>
    <row r="142" spans="18:18" ht="30" customHeight="1" x14ac:dyDescent="0.2">
      <c r="R142" s="174"/>
    </row>
    <row r="143" spans="18:18" ht="30" customHeight="1" x14ac:dyDescent="0.2">
      <c r="R143" s="174"/>
    </row>
    <row r="144" spans="18:18" ht="30" customHeight="1" x14ac:dyDescent="0.2">
      <c r="R144" s="174"/>
    </row>
    <row r="145" spans="18:18" ht="30" customHeight="1" x14ac:dyDescent="0.2">
      <c r="R145" s="174"/>
    </row>
    <row r="146" spans="18:18" ht="30" customHeight="1" x14ac:dyDescent="0.2">
      <c r="R146" s="174"/>
    </row>
  </sheetData>
  <sheetProtection formatCells="0"/>
  <mergeCells count="188">
    <mergeCell ref="AK12:AL14"/>
    <mergeCell ref="AK30:AK32"/>
    <mergeCell ref="AL30:AL32"/>
    <mergeCell ref="T30:T32"/>
    <mergeCell ref="V30:V32"/>
    <mergeCell ref="X30:X32"/>
    <mergeCell ref="Z30:Z32"/>
    <mergeCell ref="AB30:AB32"/>
    <mergeCell ref="AL27:AL29"/>
    <mergeCell ref="AH27:AH29"/>
    <mergeCell ref="A30:A32"/>
    <mergeCell ref="D30:D32"/>
    <mergeCell ref="F30:F32"/>
    <mergeCell ref="H30:H32"/>
    <mergeCell ref="J30:J32"/>
    <mergeCell ref="L30:L32"/>
    <mergeCell ref="N30:N32"/>
    <mergeCell ref="P30:P32"/>
    <mergeCell ref="AF30:AF32"/>
    <mergeCell ref="R30:R32"/>
    <mergeCell ref="AB27:AB29"/>
    <mergeCell ref="AD27:AD29"/>
    <mergeCell ref="AF27:AF29"/>
    <mergeCell ref="Z27:Z29"/>
    <mergeCell ref="AJ27:AJ29"/>
    <mergeCell ref="AD30:AD32"/>
    <mergeCell ref="AH30:AH32"/>
    <mergeCell ref="AJ30:AJ32"/>
    <mergeCell ref="AK27:AK29"/>
    <mergeCell ref="P27:P29"/>
    <mergeCell ref="R27:R29"/>
    <mergeCell ref="T27:T29"/>
    <mergeCell ref="V27:V29"/>
    <mergeCell ref="X27:X29"/>
    <mergeCell ref="AJ24:AJ26"/>
    <mergeCell ref="A27:A29"/>
    <mergeCell ref="D27:D29"/>
    <mergeCell ref="F27:F29"/>
    <mergeCell ref="H27:H29"/>
    <mergeCell ref="J27:J29"/>
    <mergeCell ref="L27:L29"/>
    <mergeCell ref="N27:N29"/>
    <mergeCell ref="X24:X26"/>
    <mergeCell ref="Z24:Z26"/>
    <mergeCell ref="L24:L26"/>
    <mergeCell ref="N24:N26"/>
    <mergeCell ref="P24:P26"/>
    <mergeCell ref="R24:R26"/>
    <mergeCell ref="T24:T26"/>
    <mergeCell ref="V24:V26"/>
    <mergeCell ref="AL21:AL23"/>
    <mergeCell ref="A24:A26"/>
    <mergeCell ref="D24:D26"/>
    <mergeCell ref="F24:F26"/>
    <mergeCell ref="H24:H26"/>
    <mergeCell ref="J24:J26"/>
    <mergeCell ref="AB24:AB26"/>
    <mergeCell ref="AD24:AD26"/>
    <mergeCell ref="AF24:AF26"/>
    <mergeCell ref="AH24:AH26"/>
    <mergeCell ref="AB21:AB23"/>
    <mergeCell ref="AD21:AD23"/>
    <mergeCell ref="AF21:AF23"/>
    <mergeCell ref="AH21:AH23"/>
    <mergeCell ref="AJ21:AJ23"/>
    <mergeCell ref="AK21:AK23"/>
    <mergeCell ref="P21:P23"/>
    <mergeCell ref="R21:R23"/>
    <mergeCell ref="T21:T23"/>
    <mergeCell ref="V21:V23"/>
    <mergeCell ref="X21:X23"/>
    <mergeCell ref="Z21:Z23"/>
    <mergeCell ref="AJ18:AJ20"/>
    <mergeCell ref="AK18:AK20"/>
    <mergeCell ref="AL18:AL20"/>
    <mergeCell ref="A21:A23"/>
    <mergeCell ref="D21:D23"/>
    <mergeCell ref="F21:F23"/>
    <mergeCell ref="H21:H23"/>
    <mergeCell ref="J21:J23"/>
    <mergeCell ref="L21:L23"/>
    <mergeCell ref="N21:N23"/>
    <mergeCell ref="X18:X20"/>
    <mergeCell ref="Z18:Z20"/>
    <mergeCell ref="AB18:AB20"/>
    <mergeCell ref="AD18:AD20"/>
    <mergeCell ref="AF18:AF20"/>
    <mergeCell ref="AH18:AH20"/>
    <mergeCell ref="L18:L20"/>
    <mergeCell ref="N18:N20"/>
    <mergeCell ref="P18:P20"/>
    <mergeCell ref="R18:R20"/>
    <mergeCell ref="T18:T20"/>
    <mergeCell ref="V18:V20"/>
    <mergeCell ref="AF15:AF17"/>
    <mergeCell ref="AH15:AH17"/>
    <mergeCell ref="AJ15:AJ17"/>
    <mergeCell ref="AK15:AK17"/>
    <mergeCell ref="AL15:AL17"/>
    <mergeCell ref="A18:A20"/>
    <mergeCell ref="D18:D20"/>
    <mergeCell ref="F18:F20"/>
    <mergeCell ref="H18:H20"/>
    <mergeCell ref="J18:J20"/>
    <mergeCell ref="T15:T17"/>
    <mergeCell ref="V15:V17"/>
    <mergeCell ref="X15:X17"/>
    <mergeCell ref="Z15:Z17"/>
    <mergeCell ref="AB15:AB17"/>
    <mergeCell ref="AD15:AD17"/>
    <mergeCell ref="A15:A17"/>
    <mergeCell ref="D15:D17"/>
    <mergeCell ref="F15:F17"/>
    <mergeCell ref="H15:H17"/>
    <mergeCell ref="J15:J17"/>
    <mergeCell ref="T12:T14"/>
    <mergeCell ref="L15:L17"/>
    <mergeCell ref="N15:N17"/>
    <mergeCell ref="P15:P17"/>
    <mergeCell ref="R15:R17"/>
    <mergeCell ref="AD12:AD14"/>
    <mergeCell ref="AK10:AL11"/>
    <mergeCell ref="A12:A14"/>
    <mergeCell ref="D12:D14"/>
    <mergeCell ref="F12:F14"/>
    <mergeCell ref="H12:H14"/>
    <mergeCell ref="J12:J14"/>
    <mergeCell ref="AF12:AF14"/>
    <mergeCell ref="AH12:AH14"/>
    <mergeCell ref="AJ12:AJ14"/>
    <mergeCell ref="L12:L14"/>
    <mergeCell ref="N12:N14"/>
    <mergeCell ref="P12:P14"/>
    <mergeCell ref="R12:R14"/>
    <mergeCell ref="Z10:Z11"/>
    <mergeCell ref="AB10:AB11"/>
    <mergeCell ref="X12:X14"/>
    <mergeCell ref="Z12:Z14"/>
    <mergeCell ref="AB12:AB14"/>
    <mergeCell ref="V12:V14"/>
    <mergeCell ref="AD10:AD11"/>
    <mergeCell ref="AF10:AF11"/>
    <mergeCell ref="AH10:AH11"/>
    <mergeCell ref="AJ10:AJ11"/>
    <mergeCell ref="N10:N11"/>
    <mergeCell ref="P10:P11"/>
    <mergeCell ref="R10:R11"/>
    <mergeCell ref="T10:T11"/>
    <mergeCell ref="V10:V11"/>
    <mergeCell ref="X10:X11"/>
    <mergeCell ref="A10:A11"/>
    <mergeCell ref="D10:D11"/>
    <mergeCell ref="F10:F11"/>
    <mergeCell ref="H10:H11"/>
    <mergeCell ref="J10:J11"/>
    <mergeCell ref="L10:L11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C6:O6"/>
    <mergeCell ref="A8:A9"/>
    <mergeCell ref="B8:B9"/>
    <mergeCell ref="C8:AL8"/>
    <mergeCell ref="C9:D9"/>
    <mergeCell ref="E9:F9"/>
    <mergeCell ref="G9:H9"/>
    <mergeCell ref="I9:J9"/>
    <mergeCell ref="K9:L9"/>
    <mergeCell ref="M9:N9"/>
    <mergeCell ref="AK24:AL26"/>
    <mergeCell ref="A1:A4"/>
    <mergeCell ref="B1:M1"/>
    <mergeCell ref="N1:O1"/>
    <mergeCell ref="B2:M2"/>
    <mergeCell ref="N2:O2"/>
    <mergeCell ref="B3:M3"/>
    <mergeCell ref="N3:O3"/>
    <mergeCell ref="B4:M4"/>
    <mergeCell ref="N4:O4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178"/>
  <sheetViews>
    <sheetView topLeftCell="B74" zoomScale="140" zoomScaleNormal="140" workbookViewId="0">
      <selection activeCell="C70" sqref="C70:P70"/>
    </sheetView>
  </sheetViews>
  <sheetFormatPr baseColWidth="10" defaultRowHeight="12.75" x14ac:dyDescent="0.2"/>
  <cols>
    <col min="1" max="1" width="0.7109375" style="167" customWidth="1"/>
    <col min="2" max="2" width="30" style="167" customWidth="1"/>
    <col min="3" max="3" width="16.85546875" style="167" customWidth="1"/>
    <col min="4" max="4" width="11.7109375" style="167" customWidth="1"/>
    <col min="5" max="8" width="10" style="167" bestFit="1" customWidth="1"/>
    <col min="9" max="9" width="9.5703125" style="167" bestFit="1" customWidth="1"/>
    <col min="10" max="11" width="10" style="167" bestFit="1" customWidth="1"/>
    <col min="12" max="12" width="9.5703125" style="167" bestFit="1" customWidth="1"/>
    <col min="13" max="13" width="8.42578125" style="167" customWidth="1"/>
    <col min="14" max="14" width="6.42578125" style="167" customWidth="1"/>
    <col min="15" max="15" width="11" style="167" customWidth="1"/>
    <col min="16" max="16" width="13.140625" style="167" bestFit="1" customWidth="1"/>
    <col min="17" max="18" width="11.7109375" style="167" customWidth="1"/>
    <col min="19" max="19" width="11.42578125" style="169" hidden="1" customWidth="1"/>
    <col min="20" max="16384" width="11.42578125" style="167"/>
  </cols>
  <sheetData>
    <row r="1" spans="1:19" ht="6" customHeight="1" thickBot="1" x14ac:dyDescent="0.25"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9" ht="16.5" customHeight="1" x14ac:dyDescent="0.2">
      <c r="B2" s="650"/>
      <c r="C2" s="653" t="s">
        <v>56</v>
      </c>
      <c r="D2" s="654"/>
      <c r="E2" s="654"/>
      <c r="F2" s="654"/>
      <c r="G2" s="654"/>
      <c r="H2" s="654"/>
      <c r="I2" s="654"/>
      <c r="J2" s="654"/>
      <c r="K2" s="654"/>
      <c r="L2" s="654"/>
      <c r="M2" s="655"/>
      <c r="N2" s="656" t="s">
        <v>185</v>
      </c>
      <c r="O2" s="657"/>
      <c r="P2" s="658"/>
      <c r="S2" s="167">
        <v>0.95</v>
      </c>
    </row>
    <row r="3" spans="1:19" ht="15.75" customHeight="1" x14ac:dyDescent="0.2">
      <c r="B3" s="651"/>
      <c r="C3" s="659" t="s">
        <v>58</v>
      </c>
      <c r="D3" s="660"/>
      <c r="E3" s="660"/>
      <c r="F3" s="660"/>
      <c r="G3" s="660"/>
      <c r="H3" s="660"/>
      <c r="I3" s="660"/>
      <c r="J3" s="660"/>
      <c r="K3" s="660"/>
      <c r="L3" s="660"/>
      <c r="M3" s="661"/>
      <c r="N3" s="662" t="s">
        <v>189</v>
      </c>
      <c r="O3" s="663"/>
      <c r="P3" s="664"/>
      <c r="S3" s="167">
        <v>0.94999</v>
      </c>
    </row>
    <row r="4" spans="1:19" ht="15.75" customHeight="1" x14ac:dyDescent="0.2">
      <c r="B4" s="651"/>
      <c r="C4" s="659" t="s">
        <v>59</v>
      </c>
      <c r="D4" s="660"/>
      <c r="E4" s="660"/>
      <c r="F4" s="660"/>
      <c r="G4" s="660"/>
      <c r="H4" s="660"/>
      <c r="I4" s="660"/>
      <c r="J4" s="660"/>
      <c r="K4" s="660"/>
      <c r="L4" s="660"/>
      <c r="M4" s="661"/>
      <c r="N4" s="662" t="s">
        <v>186</v>
      </c>
      <c r="O4" s="663"/>
      <c r="P4" s="664"/>
      <c r="S4" s="167">
        <v>0.65</v>
      </c>
    </row>
    <row r="5" spans="1:19" ht="16.5" customHeight="1" thickBot="1" x14ac:dyDescent="0.25">
      <c r="B5" s="652"/>
      <c r="C5" s="665" t="s">
        <v>60</v>
      </c>
      <c r="D5" s="666"/>
      <c r="E5" s="666"/>
      <c r="F5" s="666"/>
      <c r="G5" s="666"/>
      <c r="H5" s="666"/>
      <c r="I5" s="666"/>
      <c r="J5" s="666"/>
      <c r="K5" s="666"/>
      <c r="L5" s="666"/>
      <c r="M5" s="667"/>
      <c r="N5" s="668" t="s">
        <v>61</v>
      </c>
      <c r="O5" s="669"/>
      <c r="P5" s="670"/>
      <c r="S5" s="167">
        <v>0.64998999999999996</v>
      </c>
    </row>
    <row r="6" spans="1:19" ht="3" customHeight="1" thickBot="1" x14ac:dyDescent="0.2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S6" s="170"/>
    </row>
    <row r="7" spans="1:19" x14ac:dyDescent="0.2">
      <c r="A7" s="171"/>
      <c r="B7" s="671" t="s">
        <v>65</v>
      </c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3"/>
      <c r="Q7" s="171"/>
      <c r="S7" s="170"/>
    </row>
    <row r="8" spans="1:19" ht="13.5" thickBot="1" x14ac:dyDescent="0.25">
      <c r="A8" s="171"/>
      <c r="B8" s="674"/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6"/>
      <c r="Q8" s="171"/>
    </row>
    <row r="9" spans="1:19" ht="6.75" customHeight="1" thickBot="1" x14ac:dyDescent="0.25">
      <c r="A9" s="171"/>
      <c r="B9" s="677"/>
      <c r="C9" s="677"/>
      <c r="D9" s="677"/>
      <c r="E9" s="677"/>
      <c r="F9" s="677"/>
      <c r="G9" s="677"/>
      <c r="H9" s="677"/>
      <c r="I9" s="677"/>
      <c r="J9" s="677"/>
      <c r="K9" s="677"/>
      <c r="L9" s="677"/>
      <c r="M9" s="677"/>
      <c r="N9" s="677"/>
      <c r="O9" s="677"/>
      <c r="P9" s="677"/>
      <c r="Q9" s="171"/>
    </row>
    <row r="10" spans="1:19" ht="26.25" customHeight="1" thickBot="1" x14ac:dyDescent="0.25">
      <c r="A10" s="171"/>
      <c r="B10" s="90" t="s">
        <v>83</v>
      </c>
      <c r="C10" s="457">
        <v>2024</v>
      </c>
      <c r="D10" s="458"/>
      <c r="E10" s="458"/>
      <c r="F10" s="458"/>
      <c r="G10" s="458"/>
      <c r="H10" s="458"/>
      <c r="I10" s="459"/>
      <c r="J10" s="452" t="s">
        <v>1</v>
      </c>
      <c r="K10" s="453"/>
      <c r="L10" s="453"/>
      <c r="M10" s="453"/>
      <c r="N10" s="468" t="s">
        <v>190</v>
      </c>
      <c r="O10" s="469"/>
      <c r="P10" s="470"/>
      <c r="Q10" s="171"/>
    </row>
    <row r="11" spans="1:19" ht="4.5" customHeight="1" thickBot="1" x14ac:dyDescent="0.25">
      <c r="A11" s="171"/>
      <c r="B11" s="460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2"/>
      <c r="Q11" s="171"/>
    </row>
    <row r="12" spans="1:19" ht="13.5" thickBot="1" x14ac:dyDescent="0.25">
      <c r="A12" s="171"/>
      <c r="B12" s="62" t="s">
        <v>0</v>
      </c>
      <c r="C12" s="463" t="s">
        <v>170</v>
      </c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4"/>
      <c r="Q12" s="171"/>
    </row>
    <row r="13" spans="1:19" ht="4.5" customHeight="1" thickBot="1" x14ac:dyDescent="0.25">
      <c r="A13" s="171"/>
      <c r="B13" s="465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7"/>
      <c r="Q13" s="171"/>
    </row>
    <row r="14" spans="1:19" ht="18" customHeight="1" thickBot="1" x14ac:dyDescent="0.25">
      <c r="A14" s="171"/>
      <c r="B14" s="62" t="s">
        <v>6</v>
      </c>
      <c r="C14" s="468" t="s">
        <v>322</v>
      </c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70"/>
      <c r="Q14" s="171"/>
    </row>
    <row r="15" spans="1:19" ht="4.5" customHeight="1" thickBot="1" x14ac:dyDescent="0.25">
      <c r="A15" s="171"/>
      <c r="B15" s="471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472"/>
      <c r="P15" s="473"/>
      <c r="Q15" s="171"/>
    </row>
    <row r="16" spans="1:19" ht="32.25" customHeight="1" thickBot="1" x14ac:dyDescent="0.25">
      <c r="A16" s="171"/>
      <c r="B16" s="62" t="s">
        <v>25</v>
      </c>
      <c r="C16" s="772" t="s">
        <v>353</v>
      </c>
      <c r="D16" s="773"/>
      <c r="E16" s="773"/>
      <c r="F16" s="773"/>
      <c r="G16" s="773"/>
      <c r="H16" s="773"/>
      <c r="I16" s="773"/>
      <c r="J16" s="773"/>
      <c r="K16" s="773"/>
      <c r="L16" s="773"/>
      <c r="M16" s="773"/>
      <c r="N16" s="773"/>
      <c r="O16" s="773"/>
      <c r="P16" s="774"/>
      <c r="Q16" s="171"/>
    </row>
    <row r="17" spans="1:17" ht="4.5" customHeight="1" thickBot="1" x14ac:dyDescent="0.25">
      <c r="A17" s="171"/>
      <c r="B17" s="471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3"/>
      <c r="Q17" s="171"/>
    </row>
    <row r="18" spans="1:17" ht="26.25" customHeight="1" thickBot="1" x14ac:dyDescent="0.25">
      <c r="A18" s="171"/>
      <c r="B18" s="62" t="s">
        <v>11</v>
      </c>
      <c r="C18" s="775" t="s">
        <v>260</v>
      </c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8"/>
      <c r="Q18" s="171"/>
    </row>
    <row r="19" spans="1:17" ht="4.5" customHeight="1" thickBot="1" x14ac:dyDescent="0.25">
      <c r="A19" s="171"/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M19" s="504"/>
      <c r="N19" s="504"/>
      <c r="O19" s="504"/>
      <c r="P19" s="504"/>
      <c r="Q19" s="171"/>
    </row>
    <row r="20" spans="1:17" ht="17.25" customHeight="1" thickBot="1" x14ac:dyDescent="0.25">
      <c r="A20" s="171"/>
      <c r="B20" s="679" t="s">
        <v>26</v>
      </c>
      <c r="C20" s="680"/>
      <c r="D20" s="680"/>
      <c r="E20" s="680"/>
      <c r="F20" s="680"/>
      <c r="G20" s="680"/>
      <c r="H20" s="680"/>
      <c r="I20" s="680"/>
      <c r="J20" s="680"/>
      <c r="K20" s="680"/>
      <c r="L20" s="680"/>
      <c r="M20" s="680"/>
      <c r="N20" s="680"/>
      <c r="O20" s="680"/>
      <c r="P20" s="681"/>
      <c r="Q20" s="171"/>
    </row>
    <row r="21" spans="1:17" ht="4.5" customHeight="1" thickBot="1" x14ac:dyDescent="0.25">
      <c r="A21" s="171"/>
      <c r="B21" s="682"/>
      <c r="C21" s="683"/>
      <c r="D21" s="683"/>
      <c r="E21" s="683"/>
      <c r="F21" s="683"/>
      <c r="G21" s="683"/>
      <c r="H21" s="683"/>
      <c r="I21" s="683"/>
      <c r="J21" s="683"/>
      <c r="K21" s="683"/>
      <c r="L21" s="683"/>
      <c r="M21" s="683"/>
      <c r="N21" s="683"/>
      <c r="O21" s="683"/>
      <c r="P21" s="684"/>
      <c r="Q21" s="171"/>
    </row>
    <row r="22" spans="1:17" ht="51" customHeight="1" thickBot="1" x14ac:dyDescent="0.25">
      <c r="A22" s="171"/>
      <c r="B22" s="62" t="s">
        <v>3</v>
      </c>
      <c r="C22" s="776" t="s">
        <v>323</v>
      </c>
      <c r="D22" s="777"/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8"/>
      <c r="Q22" s="171"/>
    </row>
    <row r="23" spans="1:17" ht="4.5" customHeight="1" thickBot="1" x14ac:dyDescent="0.25">
      <c r="A23" s="171"/>
      <c r="B23" s="471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3"/>
      <c r="Q23" s="171"/>
    </row>
    <row r="24" spans="1:17" ht="82.5" customHeight="1" thickBot="1" x14ac:dyDescent="0.25">
      <c r="A24" s="171"/>
      <c r="B24" s="62" t="s">
        <v>12</v>
      </c>
      <c r="C24" s="487" t="s">
        <v>324</v>
      </c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9"/>
      <c r="Q24" s="171"/>
    </row>
    <row r="25" spans="1:17" ht="4.5" customHeight="1" thickBot="1" x14ac:dyDescent="0.25">
      <c r="A25" s="171"/>
      <c r="B25" s="471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3"/>
      <c r="Q25" s="171"/>
    </row>
    <row r="26" spans="1:17" ht="13.5" customHeight="1" thickBot="1" x14ac:dyDescent="0.25">
      <c r="A26" s="171"/>
      <c r="B26" s="88" t="s">
        <v>2</v>
      </c>
      <c r="C26" s="686" t="s">
        <v>325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80"/>
      <c r="Q26" s="171"/>
    </row>
    <row r="27" spans="1:17" ht="4.5" customHeight="1" thickBot="1" x14ac:dyDescent="0.25">
      <c r="A27" s="171"/>
      <c r="B27" s="687"/>
      <c r="C27" s="688"/>
      <c r="D27" s="688"/>
      <c r="E27" s="688"/>
      <c r="F27" s="688"/>
      <c r="G27" s="688"/>
      <c r="H27" s="688"/>
      <c r="I27" s="688"/>
      <c r="J27" s="688"/>
      <c r="K27" s="688"/>
      <c r="L27" s="688"/>
      <c r="M27" s="688"/>
      <c r="N27" s="688"/>
      <c r="O27" s="688"/>
      <c r="P27" s="689"/>
      <c r="Q27" s="171"/>
    </row>
    <row r="28" spans="1:17" ht="12.75" customHeight="1" thickBot="1" x14ac:dyDescent="0.25">
      <c r="A28" s="171"/>
      <c r="B28" s="88" t="s">
        <v>13</v>
      </c>
      <c r="C28" s="172" t="s">
        <v>14</v>
      </c>
      <c r="D28" s="509" t="s">
        <v>326</v>
      </c>
      <c r="E28" s="510"/>
      <c r="F28" s="510"/>
      <c r="G28" s="511"/>
      <c r="H28" s="690" t="s">
        <v>15</v>
      </c>
      <c r="I28" s="690"/>
      <c r="J28" s="690"/>
      <c r="K28" s="509" t="s">
        <v>327</v>
      </c>
      <c r="L28" s="510"/>
      <c r="M28" s="511"/>
      <c r="N28" s="691" t="s">
        <v>16</v>
      </c>
      <c r="O28" s="692"/>
      <c r="P28" s="230" t="s">
        <v>328</v>
      </c>
      <c r="Q28" s="171"/>
    </row>
    <row r="29" spans="1:17" ht="4.5" customHeight="1" thickBot="1" x14ac:dyDescent="0.25">
      <c r="A29" s="171"/>
      <c r="B29" s="503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5"/>
      <c r="Q29" s="171"/>
    </row>
    <row r="30" spans="1:17" ht="13.5" thickBot="1" x14ac:dyDescent="0.25">
      <c r="A30" s="171"/>
      <c r="B30" s="88" t="s">
        <v>7</v>
      </c>
      <c r="C30" s="506" t="s">
        <v>329</v>
      </c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8"/>
      <c r="Q30" s="171"/>
    </row>
    <row r="31" spans="1:17" ht="4.5" customHeight="1" thickBot="1" x14ac:dyDescent="0.25">
      <c r="A31" s="171"/>
      <c r="B31" s="471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3"/>
      <c r="Q31" s="171"/>
    </row>
    <row r="32" spans="1:17" ht="13.5" thickBot="1" x14ac:dyDescent="0.25">
      <c r="A32" s="171"/>
      <c r="B32" s="88" t="s">
        <v>4</v>
      </c>
      <c r="C32" s="509" t="s">
        <v>74</v>
      </c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8"/>
      <c r="Q32" s="171"/>
    </row>
    <row r="33" spans="1:17" ht="4.5" customHeight="1" thickBot="1" x14ac:dyDescent="0.25">
      <c r="A33" s="171"/>
      <c r="B33" s="471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3"/>
      <c r="Q33" s="171"/>
    </row>
    <row r="34" spans="1:17" ht="13.5" thickBot="1" x14ac:dyDescent="0.25">
      <c r="A34" s="171"/>
      <c r="B34" s="88" t="s">
        <v>23</v>
      </c>
      <c r="C34" s="509" t="s">
        <v>71</v>
      </c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8"/>
      <c r="Q34" s="171"/>
    </row>
    <row r="35" spans="1:17" ht="4.5" customHeight="1" thickBot="1" x14ac:dyDescent="0.25">
      <c r="A35" s="171"/>
      <c r="B35" s="465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7"/>
      <c r="Q35" s="171"/>
    </row>
    <row r="36" spans="1:17" ht="16.5" customHeight="1" thickBot="1" x14ac:dyDescent="0.25">
      <c r="A36" s="171"/>
      <c r="B36" s="88" t="s">
        <v>64</v>
      </c>
      <c r="C36" s="506" t="s">
        <v>71</v>
      </c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8"/>
      <c r="Q36" s="171"/>
    </row>
    <row r="37" spans="1:17" ht="4.5" customHeight="1" thickBot="1" x14ac:dyDescent="0.25">
      <c r="A37" s="171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71"/>
    </row>
    <row r="38" spans="1:17" ht="13.5" thickBot="1" x14ac:dyDescent="0.25">
      <c r="A38" s="171"/>
      <c r="B38" s="693" t="s">
        <v>17</v>
      </c>
      <c r="C38" s="694"/>
      <c r="D38" s="694"/>
      <c r="E38" s="694"/>
      <c r="F38" s="694"/>
      <c r="G38" s="694"/>
      <c r="H38" s="694"/>
      <c r="I38" s="694"/>
      <c r="J38" s="694"/>
      <c r="K38" s="694"/>
      <c r="L38" s="694"/>
      <c r="M38" s="694"/>
      <c r="N38" s="694"/>
      <c r="O38" s="695"/>
      <c r="P38" s="696"/>
      <c r="Q38" s="171"/>
    </row>
    <row r="39" spans="1:17" x14ac:dyDescent="0.2">
      <c r="A39" s="171"/>
      <c r="B39" s="175" t="s">
        <v>22</v>
      </c>
      <c r="C39" s="693" t="s">
        <v>18</v>
      </c>
      <c r="D39" s="694"/>
      <c r="E39" s="694"/>
      <c r="F39" s="694"/>
      <c r="G39" s="696"/>
      <c r="H39" s="693" t="s">
        <v>7</v>
      </c>
      <c r="I39" s="694"/>
      <c r="J39" s="694"/>
      <c r="K39" s="694"/>
      <c r="L39" s="696"/>
      <c r="M39" s="693" t="s">
        <v>19</v>
      </c>
      <c r="N39" s="694"/>
      <c r="O39" s="695"/>
      <c r="P39" s="696"/>
      <c r="Q39" s="171"/>
    </row>
    <row r="40" spans="1:17" ht="54" customHeight="1" x14ac:dyDescent="0.2">
      <c r="A40" s="171"/>
      <c r="B40" s="126" t="s">
        <v>330</v>
      </c>
      <c r="C40" s="747" t="s">
        <v>331</v>
      </c>
      <c r="D40" s="748"/>
      <c r="E40" s="748"/>
      <c r="F40" s="748"/>
      <c r="G40" s="781"/>
      <c r="H40" s="614" t="s">
        <v>329</v>
      </c>
      <c r="I40" s="615"/>
      <c r="J40" s="615"/>
      <c r="K40" s="615"/>
      <c r="L40" s="746"/>
      <c r="M40" s="747" t="s">
        <v>332</v>
      </c>
      <c r="N40" s="748"/>
      <c r="O40" s="748"/>
      <c r="P40" s="749"/>
      <c r="Q40" s="171"/>
    </row>
    <row r="41" spans="1:17" ht="55.5" customHeight="1" thickBot="1" x14ac:dyDescent="0.25">
      <c r="A41" s="171"/>
      <c r="B41" s="231" t="s">
        <v>333</v>
      </c>
      <c r="C41" s="782" t="s">
        <v>334</v>
      </c>
      <c r="D41" s="783"/>
      <c r="E41" s="783"/>
      <c r="F41" s="783"/>
      <c r="G41" s="784"/>
      <c r="H41" s="785" t="s">
        <v>329</v>
      </c>
      <c r="I41" s="786"/>
      <c r="J41" s="786"/>
      <c r="K41" s="786"/>
      <c r="L41" s="787"/>
      <c r="M41" s="788" t="s">
        <v>332</v>
      </c>
      <c r="N41" s="789"/>
      <c r="O41" s="789"/>
      <c r="P41" s="790"/>
      <c r="Q41" s="171"/>
    </row>
    <row r="42" spans="1:17" ht="4.5" customHeight="1" thickBot="1" x14ac:dyDescent="0.25">
      <c r="A42" s="171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1"/>
    </row>
    <row r="43" spans="1:17" ht="13.5" customHeight="1" thickBot="1" x14ac:dyDescent="0.25">
      <c r="A43" s="171"/>
      <c r="B43" s="679" t="s">
        <v>8</v>
      </c>
      <c r="C43" s="680"/>
      <c r="D43" s="680"/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680"/>
      <c r="P43" s="681"/>
      <c r="Q43" s="171"/>
    </row>
    <row r="44" spans="1:17" ht="4.5" customHeight="1" thickBot="1" x14ac:dyDescent="0.25">
      <c r="A44" s="171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  <c r="Q44" s="171"/>
    </row>
    <row r="45" spans="1:17" x14ac:dyDescent="0.2">
      <c r="A45" s="171"/>
      <c r="B45" s="542" t="s">
        <v>20</v>
      </c>
      <c r="C45" s="66" t="s">
        <v>9</v>
      </c>
      <c r="D45" s="67" t="s">
        <v>149</v>
      </c>
      <c r="E45" s="67" t="s">
        <v>150</v>
      </c>
      <c r="F45" s="67" t="s">
        <v>151</v>
      </c>
      <c r="G45" s="67" t="s">
        <v>152</v>
      </c>
      <c r="H45" s="67" t="s">
        <v>153</v>
      </c>
      <c r="I45" s="67" t="s">
        <v>154</v>
      </c>
      <c r="J45" s="67" t="s">
        <v>155</v>
      </c>
      <c r="K45" s="67" t="s">
        <v>156</v>
      </c>
      <c r="L45" s="67" t="s">
        <v>157</v>
      </c>
      <c r="M45" s="67" t="s">
        <v>158</v>
      </c>
      <c r="N45" s="67" t="s">
        <v>159</v>
      </c>
      <c r="O45" s="68" t="s">
        <v>160</v>
      </c>
      <c r="P45" s="69" t="s">
        <v>24</v>
      </c>
      <c r="Q45" s="171"/>
    </row>
    <row r="46" spans="1:17" x14ac:dyDescent="0.2">
      <c r="A46" s="171"/>
      <c r="B46" s="791"/>
      <c r="C46" s="232" t="s">
        <v>10</v>
      </c>
      <c r="D46" s="233" t="str">
        <f>'Registro de Datos_RESPEL'!D10</f>
        <v>0</v>
      </c>
      <c r="E46" s="233">
        <v>12.5</v>
      </c>
      <c r="F46" s="233" t="str">
        <f>'Registro de Datos_RESPEL'!H10</f>
        <v>0</v>
      </c>
      <c r="G46" s="233">
        <v>7</v>
      </c>
      <c r="H46" s="233" t="str">
        <f>'Registro de Datos_RESPEL'!L10</f>
        <v>0</v>
      </c>
      <c r="I46" s="233" t="str">
        <f>'Registro de Datos_RESPEL'!N10</f>
        <v>0</v>
      </c>
      <c r="J46" s="233" t="str">
        <f>'Registro de Datos_RESPEL'!R10</f>
        <v>0</v>
      </c>
      <c r="K46" s="233" t="str">
        <f>'Registro de Datos_RESPEL'!T10</f>
        <v>0</v>
      </c>
      <c r="L46" s="233" t="str">
        <f>'Registro de Datos_RESPEL'!V10</f>
        <v>0</v>
      </c>
      <c r="M46" s="233" t="str">
        <f>'Registro de Datos_RESPEL'!X10</f>
        <v>0</v>
      </c>
      <c r="N46" s="233" t="str">
        <f>'Registro de Datos_RESPEL'!Z10</f>
        <v>0</v>
      </c>
      <c r="O46" s="233" t="str">
        <f>'Registro de Datos_RESPEL'!AB10</f>
        <v>0</v>
      </c>
      <c r="P46" s="233">
        <f>AVERAGE(D46:O46)</f>
        <v>9.75</v>
      </c>
      <c r="Q46" s="171"/>
    </row>
    <row r="47" spans="1:17" ht="13.5" thickBot="1" x14ac:dyDescent="0.25">
      <c r="A47" s="171"/>
      <c r="B47" s="543"/>
      <c r="C47" s="70" t="s">
        <v>2</v>
      </c>
      <c r="D47" s="233">
        <v>0.95</v>
      </c>
      <c r="E47" s="233">
        <v>0.95</v>
      </c>
      <c r="F47" s="233">
        <v>0.95</v>
      </c>
      <c r="G47" s="233">
        <v>0.95</v>
      </c>
      <c r="H47" s="233">
        <v>0.95</v>
      </c>
      <c r="I47" s="233">
        <v>0.95</v>
      </c>
      <c r="J47" s="233">
        <v>0.95</v>
      </c>
      <c r="K47" s="233">
        <v>0.95</v>
      </c>
      <c r="L47" s="233">
        <v>0.95</v>
      </c>
      <c r="M47" s="233">
        <v>0.95</v>
      </c>
      <c r="N47" s="233">
        <v>0.95</v>
      </c>
      <c r="O47" s="233">
        <v>0.95</v>
      </c>
      <c r="P47" s="233">
        <f>AVERAGE(D47:O47)</f>
        <v>0.94999999999999984</v>
      </c>
      <c r="Q47" s="171"/>
    </row>
    <row r="48" spans="1:17" ht="4.5" customHeight="1" thickBot="1" x14ac:dyDescent="0.25">
      <c r="A48" s="171"/>
      <c r="B48" s="179">
        <v>0.9</v>
      </c>
      <c r="C48" s="180"/>
      <c r="D48" s="180"/>
      <c r="E48" s="180"/>
      <c r="F48" s="181" t="str">
        <f>+$C$26</f>
        <v>0,95 KG</v>
      </c>
      <c r="G48" s="180"/>
      <c r="H48" s="180"/>
      <c r="I48" s="181" t="str">
        <f>+$C$26</f>
        <v>0,95 KG</v>
      </c>
      <c r="J48" s="180"/>
      <c r="K48" s="180"/>
      <c r="L48" s="181" t="str">
        <f>+$C$26</f>
        <v>0,95 KG</v>
      </c>
      <c r="M48" s="180"/>
      <c r="N48" s="180"/>
      <c r="O48" s="181" t="str">
        <f>+$C$26</f>
        <v>0,95 KG</v>
      </c>
      <c r="P48" s="181" t="str">
        <f>+$C$26</f>
        <v>0,95 KG</v>
      </c>
      <c r="Q48" s="171"/>
    </row>
    <row r="49" spans="1:17" ht="22.5" customHeight="1" thickBot="1" x14ac:dyDescent="0.25">
      <c r="A49" s="171"/>
      <c r="B49" s="679" t="s">
        <v>21</v>
      </c>
      <c r="C49" s="680"/>
      <c r="D49" s="680"/>
      <c r="E49" s="680"/>
      <c r="F49" s="680"/>
      <c r="G49" s="680"/>
      <c r="H49" s="680"/>
      <c r="I49" s="680"/>
      <c r="J49" s="680"/>
      <c r="K49" s="680"/>
      <c r="L49" s="680"/>
      <c r="M49" s="680"/>
      <c r="N49" s="680"/>
      <c r="O49" s="680"/>
      <c r="P49" s="681"/>
      <c r="Q49" s="171"/>
    </row>
    <row r="50" spans="1:17" x14ac:dyDescent="0.2">
      <c r="A50" s="171"/>
      <c r="B50" s="700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1"/>
      <c r="P50" s="702"/>
      <c r="Q50" s="171"/>
    </row>
    <row r="51" spans="1:17" x14ac:dyDescent="0.2">
      <c r="A51" s="171"/>
      <c r="B51" s="703"/>
      <c r="C51" s="704"/>
      <c r="D51" s="704"/>
      <c r="E51" s="704"/>
      <c r="F51" s="704"/>
      <c r="G51" s="704"/>
      <c r="H51" s="704"/>
      <c r="I51" s="704"/>
      <c r="J51" s="704"/>
      <c r="K51" s="704"/>
      <c r="L51" s="704"/>
      <c r="M51" s="704"/>
      <c r="N51" s="704"/>
      <c r="O51" s="704"/>
      <c r="P51" s="705"/>
      <c r="Q51" s="171"/>
    </row>
    <row r="52" spans="1:17" x14ac:dyDescent="0.2">
      <c r="A52" s="171"/>
      <c r="B52" s="703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4"/>
      <c r="P52" s="705"/>
      <c r="Q52" s="171"/>
    </row>
    <row r="53" spans="1:17" x14ac:dyDescent="0.2">
      <c r="A53" s="171"/>
      <c r="B53" s="703"/>
      <c r="C53" s="704"/>
      <c r="D53" s="704"/>
      <c r="E53" s="704"/>
      <c r="F53" s="704"/>
      <c r="G53" s="704"/>
      <c r="H53" s="704"/>
      <c r="I53" s="704"/>
      <c r="J53" s="704"/>
      <c r="K53" s="704"/>
      <c r="L53" s="704"/>
      <c r="M53" s="704"/>
      <c r="N53" s="704"/>
      <c r="O53" s="704"/>
      <c r="P53" s="705"/>
      <c r="Q53" s="171"/>
    </row>
    <row r="54" spans="1:17" x14ac:dyDescent="0.2">
      <c r="A54" s="171"/>
      <c r="B54" s="703"/>
      <c r="C54" s="704"/>
      <c r="D54" s="704"/>
      <c r="E54" s="704"/>
      <c r="F54" s="704"/>
      <c r="G54" s="704"/>
      <c r="H54" s="704"/>
      <c r="I54" s="704"/>
      <c r="J54" s="704"/>
      <c r="K54" s="704"/>
      <c r="L54" s="704"/>
      <c r="M54" s="704"/>
      <c r="N54" s="704"/>
      <c r="O54" s="704"/>
      <c r="P54" s="705"/>
      <c r="Q54" s="171"/>
    </row>
    <row r="55" spans="1:17" x14ac:dyDescent="0.2">
      <c r="A55" s="171"/>
      <c r="B55" s="703"/>
      <c r="C55" s="704"/>
      <c r="D55" s="704"/>
      <c r="E55" s="704"/>
      <c r="F55" s="704"/>
      <c r="G55" s="704"/>
      <c r="H55" s="704"/>
      <c r="I55" s="704"/>
      <c r="J55" s="704"/>
      <c r="K55" s="704"/>
      <c r="L55" s="704"/>
      <c r="M55" s="704"/>
      <c r="N55" s="704"/>
      <c r="O55" s="704"/>
      <c r="P55" s="705"/>
      <c r="Q55" s="171"/>
    </row>
    <row r="56" spans="1:17" x14ac:dyDescent="0.2">
      <c r="A56" s="171"/>
      <c r="B56" s="703"/>
      <c r="C56" s="704"/>
      <c r="D56" s="704"/>
      <c r="E56" s="704"/>
      <c r="F56" s="704"/>
      <c r="G56" s="704"/>
      <c r="H56" s="704"/>
      <c r="I56" s="704"/>
      <c r="J56" s="704"/>
      <c r="K56" s="704"/>
      <c r="L56" s="704"/>
      <c r="M56" s="704"/>
      <c r="N56" s="704"/>
      <c r="O56" s="704"/>
      <c r="P56" s="705"/>
      <c r="Q56" s="171"/>
    </row>
    <row r="57" spans="1:17" x14ac:dyDescent="0.2">
      <c r="A57" s="171"/>
      <c r="B57" s="703"/>
      <c r="C57" s="704"/>
      <c r="D57" s="704"/>
      <c r="E57" s="704"/>
      <c r="F57" s="704"/>
      <c r="G57" s="704"/>
      <c r="H57" s="704"/>
      <c r="I57" s="704"/>
      <c r="J57" s="704"/>
      <c r="K57" s="704"/>
      <c r="L57" s="704"/>
      <c r="M57" s="704"/>
      <c r="N57" s="704"/>
      <c r="O57" s="704"/>
      <c r="P57" s="705"/>
      <c r="Q57" s="171"/>
    </row>
    <row r="58" spans="1:17" x14ac:dyDescent="0.2">
      <c r="A58" s="171"/>
      <c r="B58" s="703"/>
      <c r="C58" s="704"/>
      <c r="D58" s="704"/>
      <c r="E58" s="704"/>
      <c r="F58" s="704"/>
      <c r="G58" s="704"/>
      <c r="H58" s="704"/>
      <c r="I58" s="704"/>
      <c r="J58" s="704"/>
      <c r="K58" s="704"/>
      <c r="L58" s="704"/>
      <c r="M58" s="704"/>
      <c r="N58" s="704"/>
      <c r="O58" s="704"/>
      <c r="P58" s="705"/>
      <c r="Q58" s="171"/>
    </row>
    <row r="59" spans="1:17" x14ac:dyDescent="0.2">
      <c r="A59" s="171"/>
      <c r="B59" s="703"/>
      <c r="C59" s="704"/>
      <c r="D59" s="704"/>
      <c r="E59" s="704"/>
      <c r="F59" s="704"/>
      <c r="G59" s="704"/>
      <c r="H59" s="704"/>
      <c r="I59" s="704"/>
      <c r="J59" s="704"/>
      <c r="K59" s="704"/>
      <c r="L59" s="704"/>
      <c r="M59" s="704"/>
      <c r="N59" s="704"/>
      <c r="O59" s="704"/>
      <c r="P59" s="705"/>
      <c r="Q59" s="171"/>
    </row>
    <row r="60" spans="1:17" x14ac:dyDescent="0.2">
      <c r="A60" s="171"/>
      <c r="B60" s="703"/>
      <c r="C60" s="704"/>
      <c r="D60" s="704"/>
      <c r="E60" s="704"/>
      <c r="F60" s="704"/>
      <c r="G60" s="704"/>
      <c r="H60" s="704"/>
      <c r="I60" s="704"/>
      <c r="J60" s="704"/>
      <c r="K60" s="704"/>
      <c r="L60" s="704"/>
      <c r="M60" s="704"/>
      <c r="N60" s="704"/>
      <c r="O60" s="704"/>
      <c r="P60" s="705"/>
      <c r="Q60" s="171"/>
    </row>
    <row r="61" spans="1:17" x14ac:dyDescent="0.2">
      <c r="A61" s="171"/>
      <c r="B61" s="703"/>
      <c r="C61" s="704"/>
      <c r="D61" s="704"/>
      <c r="E61" s="704"/>
      <c r="F61" s="704"/>
      <c r="G61" s="704"/>
      <c r="H61" s="704"/>
      <c r="I61" s="704"/>
      <c r="J61" s="704"/>
      <c r="K61" s="704"/>
      <c r="L61" s="704"/>
      <c r="M61" s="704"/>
      <c r="N61" s="704"/>
      <c r="O61" s="704"/>
      <c r="P61" s="705"/>
      <c r="Q61" s="171"/>
    </row>
    <row r="62" spans="1:17" x14ac:dyDescent="0.2">
      <c r="A62" s="171"/>
      <c r="B62" s="703"/>
      <c r="C62" s="704"/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705"/>
      <c r="Q62" s="171"/>
    </row>
    <row r="63" spans="1:17" x14ac:dyDescent="0.2">
      <c r="A63" s="171"/>
      <c r="B63" s="703"/>
      <c r="C63" s="704"/>
      <c r="D63" s="704"/>
      <c r="E63" s="704"/>
      <c r="F63" s="704"/>
      <c r="G63" s="704"/>
      <c r="H63" s="704"/>
      <c r="I63" s="704"/>
      <c r="J63" s="704"/>
      <c r="K63" s="704"/>
      <c r="L63" s="704"/>
      <c r="M63" s="704"/>
      <c r="N63" s="704"/>
      <c r="O63" s="704"/>
      <c r="P63" s="705"/>
      <c r="Q63" s="171"/>
    </row>
    <row r="64" spans="1:17" x14ac:dyDescent="0.2">
      <c r="A64" s="171"/>
      <c r="B64" s="703"/>
      <c r="C64" s="704"/>
      <c r="D64" s="704"/>
      <c r="E64" s="704"/>
      <c r="F64" s="704"/>
      <c r="G64" s="704"/>
      <c r="H64" s="704"/>
      <c r="I64" s="704"/>
      <c r="J64" s="704"/>
      <c r="K64" s="704"/>
      <c r="L64" s="704"/>
      <c r="M64" s="704"/>
      <c r="N64" s="704"/>
      <c r="O64" s="704"/>
      <c r="P64" s="705"/>
      <c r="Q64" s="171"/>
    </row>
    <row r="65" spans="1:19" ht="13.5" thickBot="1" x14ac:dyDescent="0.25">
      <c r="A65" s="171"/>
      <c r="B65" s="706"/>
      <c r="C65" s="707"/>
      <c r="D65" s="707"/>
      <c r="E65" s="707"/>
      <c r="F65" s="707"/>
      <c r="G65" s="707"/>
      <c r="H65" s="707"/>
      <c r="I65" s="707"/>
      <c r="J65" s="707"/>
      <c r="K65" s="707"/>
      <c r="L65" s="707"/>
      <c r="M65" s="707"/>
      <c r="N65" s="707"/>
      <c r="O65" s="707"/>
      <c r="P65" s="708"/>
      <c r="Q65" s="171"/>
    </row>
    <row r="66" spans="1:19" s="182" customFormat="1" ht="4.5" customHeight="1" thickBot="1" x14ac:dyDescent="0.25">
      <c r="A66" s="709"/>
      <c r="B66" s="709"/>
      <c r="C66" s="709"/>
      <c r="D66" s="709"/>
      <c r="E66" s="709"/>
      <c r="F66" s="709"/>
      <c r="G66" s="709"/>
      <c r="H66" s="709"/>
      <c r="I66" s="709"/>
      <c r="J66" s="709"/>
      <c r="K66" s="709"/>
      <c r="L66" s="709"/>
      <c r="M66" s="709"/>
      <c r="N66" s="709"/>
      <c r="O66" s="709"/>
      <c r="P66" s="709"/>
      <c r="Q66" s="709"/>
      <c r="S66" s="183"/>
    </row>
    <row r="67" spans="1:19" ht="15" customHeight="1" x14ac:dyDescent="0.2">
      <c r="A67" s="171"/>
      <c r="B67" s="710" t="s">
        <v>5</v>
      </c>
      <c r="C67" s="583" t="s">
        <v>180</v>
      </c>
      <c r="D67" s="584"/>
      <c r="E67" s="584"/>
      <c r="F67" s="584"/>
      <c r="G67" s="584"/>
      <c r="H67" s="584"/>
      <c r="I67" s="584"/>
      <c r="J67" s="584"/>
      <c r="K67" s="584"/>
      <c r="L67" s="584"/>
      <c r="M67" s="584"/>
      <c r="N67" s="584"/>
      <c r="O67" s="584"/>
      <c r="P67" s="585"/>
      <c r="Q67" s="171"/>
    </row>
    <row r="68" spans="1:19" ht="96" customHeight="1" x14ac:dyDescent="0.2">
      <c r="A68" s="171"/>
      <c r="B68" s="711"/>
      <c r="C68" s="555" t="s">
        <v>365</v>
      </c>
      <c r="D68" s="556"/>
      <c r="E68" s="556"/>
      <c r="F68" s="556"/>
      <c r="G68" s="556"/>
      <c r="H68" s="556"/>
      <c r="I68" s="556"/>
      <c r="J68" s="556"/>
      <c r="K68" s="556"/>
      <c r="L68" s="556"/>
      <c r="M68" s="556"/>
      <c r="N68" s="556"/>
      <c r="O68" s="556"/>
      <c r="P68" s="557"/>
      <c r="Q68" s="171"/>
    </row>
    <row r="69" spans="1:19" ht="15" customHeight="1" x14ac:dyDescent="0.2">
      <c r="A69" s="171"/>
      <c r="B69" s="711"/>
      <c r="C69" s="586" t="s">
        <v>181</v>
      </c>
      <c r="D69" s="587"/>
      <c r="E69" s="587"/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8"/>
      <c r="Q69" s="171"/>
    </row>
    <row r="70" spans="1:19" ht="90" customHeight="1" x14ac:dyDescent="0.2">
      <c r="A70" s="171"/>
      <c r="B70" s="711"/>
      <c r="C70" s="555" t="s">
        <v>366</v>
      </c>
      <c r="D70" s="556"/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7"/>
      <c r="Q70" s="171"/>
    </row>
    <row r="71" spans="1:19" ht="18" customHeight="1" x14ac:dyDescent="0.2">
      <c r="A71" s="171"/>
      <c r="B71" s="711"/>
      <c r="C71" s="586" t="s">
        <v>182</v>
      </c>
      <c r="D71" s="587"/>
      <c r="E71" s="587"/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8"/>
      <c r="Q71" s="171"/>
    </row>
    <row r="72" spans="1:19" ht="90" customHeight="1" x14ac:dyDescent="0.2">
      <c r="A72" s="171"/>
      <c r="B72" s="711"/>
      <c r="C72" s="555"/>
      <c r="D72" s="556"/>
      <c r="E72" s="556"/>
      <c r="F72" s="556"/>
      <c r="G72" s="556"/>
      <c r="H72" s="556"/>
      <c r="I72" s="556"/>
      <c r="J72" s="556"/>
      <c r="K72" s="556"/>
      <c r="L72" s="556"/>
      <c r="M72" s="556"/>
      <c r="N72" s="556"/>
      <c r="O72" s="556"/>
      <c r="P72" s="557"/>
      <c r="Q72" s="171"/>
    </row>
    <row r="73" spans="1:19" ht="17.25" customHeight="1" x14ac:dyDescent="0.2">
      <c r="A73" s="171"/>
      <c r="B73" s="711"/>
      <c r="C73" s="586" t="s">
        <v>183</v>
      </c>
      <c r="D73" s="587"/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8"/>
      <c r="Q73" s="171"/>
    </row>
    <row r="74" spans="1:19" ht="90" customHeight="1" thickBot="1" x14ac:dyDescent="0.25">
      <c r="A74" s="171"/>
      <c r="B74" s="712"/>
      <c r="C74" s="574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6"/>
      <c r="Q74" s="171"/>
    </row>
    <row r="75" spans="1:19" ht="30.75" customHeight="1" thickBot="1" x14ac:dyDescent="0.25">
      <c r="A75" s="171"/>
      <c r="B75" s="184" t="s">
        <v>63</v>
      </c>
      <c r="C75" s="628" t="s">
        <v>196</v>
      </c>
      <c r="D75" s="629"/>
      <c r="E75" s="629"/>
      <c r="F75" s="629"/>
      <c r="G75" s="629"/>
      <c r="H75" s="629"/>
      <c r="I75" s="629"/>
      <c r="J75" s="629"/>
      <c r="K75" s="629"/>
      <c r="L75" s="629"/>
      <c r="M75" s="629"/>
      <c r="N75" s="629"/>
      <c r="O75" s="629"/>
      <c r="P75" s="630"/>
      <c r="Q75" s="171"/>
    </row>
    <row r="76" spans="1:19" ht="27.75" customHeight="1" thickBot="1" x14ac:dyDescent="0.25">
      <c r="A76" s="171"/>
      <c r="B76" s="184" t="s">
        <v>84</v>
      </c>
      <c r="C76" s="577" t="s">
        <v>85</v>
      </c>
      <c r="D76" s="577"/>
      <c r="E76" s="577"/>
      <c r="F76" s="577"/>
      <c r="G76" s="577"/>
      <c r="H76" s="577"/>
      <c r="I76" s="577"/>
      <c r="J76" s="577"/>
      <c r="K76" s="577"/>
      <c r="L76" s="577"/>
      <c r="M76" s="577"/>
      <c r="N76" s="577"/>
      <c r="O76" s="577"/>
      <c r="P76" s="578"/>
      <c r="Q76" s="171"/>
    </row>
    <row r="79" spans="1:19" x14ac:dyDescent="0.2">
      <c r="C79" s="185"/>
    </row>
    <row r="80" spans="1:19" hidden="1" x14ac:dyDescent="0.2">
      <c r="C80" s="167">
        <v>2018</v>
      </c>
    </row>
    <row r="81" spans="2:19" hidden="1" x14ac:dyDescent="0.2">
      <c r="C81" s="167">
        <v>2019</v>
      </c>
    </row>
    <row r="87" spans="2:19" s="186" customFormat="1" x14ac:dyDescent="0.2">
      <c r="S87" s="169"/>
    </row>
    <row r="88" spans="2:19" s="186" customFormat="1" x14ac:dyDescent="0.2">
      <c r="S88" s="169"/>
    </row>
    <row r="89" spans="2:19" s="186" customFormat="1" x14ac:dyDescent="0.2">
      <c r="S89" s="169"/>
    </row>
    <row r="90" spans="2:19" s="186" customFormat="1" x14ac:dyDescent="0.2">
      <c r="S90" s="169"/>
    </row>
    <row r="91" spans="2:19" s="186" customFormat="1" x14ac:dyDescent="0.2">
      <c r="S91" s="169"/>
    </row>
    <row r="92" spans="2:19" s="186" customFormat="1" x14ac:dyDescent="0.2">
      <c r="S92" s="169"/>
    </row>
    <row r="93" spans="2:19" s="186" customFormat="1" x14ac:dyDescent="0.2">
      <c r="D93" s="187"/>
      <c r="E93" s="187"/>
      <c r="F93" s="187"/>
      <c r="G93" s="187"/>
      <c r="H93" s="187"/>
      <c r="I93" s="187"/>
      <c r="S93" s="169"/>
    </row>
    <row r="94" spans="2:19" s="186" customFormat="1" x14ac:dyDescent="0.2">
      <c r="D94" s="187"/>
      <c r="E94" s="187"/>
      <c r="F94" s="187"/>
      <c r="G94" s="187"/>
      <c r="H94" s="187"/>
      <c r="I94" s="187"/>
      <c r="S94" s="169"/>
    </row>
    <row r="95" spans="2:19" s="186" customFormat="1" x14ac:dyDescent="0.2">
      <c r="B95" s="187"/>
      <c r="C95" s="187"/>
      <c r="D95" s="187"/>
      <c r="E95" s="187"/>
      <c r="F95" s="187"/>
      <c r="G95" s="187"/>
      <c r="H95" s="187"/>
      <c r="I95" s="187"/>
      <c r="S95" s="169"/>
    </row>
    <row r="96" spans="2:19" s="186" customFormat="1" x14ac:dyDescent="0.2">
      <c r="B96" s="187"/>
      <c r="C96" s="187"/>
      <c r="D96" s="187"/>
      <c r="E96" s="187"/>
      <c r="F96" s="187"/>
      <c r="G96" s="187"/>
      <c r="H96" s="187"/>
      <c r="I96" s="187"/>
      <c r="S96" s="169"/>
    </row>
    <row r="97" spans="2:19" s="186" customFormat="1" x14ac:dyDescent="0.2">
      <c r="B97" s="187"/>
      <c r="C97" s="187"/>
      <c r="D97" s="187"/>
      <c r="E97" s="187"/>
      <c r="F97" s="187"/>
      <c r="G97" s="187"/>
      <c r="H97" s="187"/>
      <c r="I97" s="187"/>
      <c r="S97" s="169"/>
    </row>
    <row r="98" spans="2:19" s="186" customFormat="1" x14ac:dyDescent="0.2">
      <c r="B98" s="187"/>
      <c r="C98" s="187"/>
      <c r="D98" s="187"/>
      <c r="E98" s="187"/>
      <c r="F98" s="187"/>
      <c r="G98" s="187"/>
      <c r="H98" s="187"/>
      <c r="I98" s="187"/>
      <c r="K98" s="187"/>
      <c r="L98" s="187"/>
      <c r="M98" s="187"/>
      <c r="N98" s="187"/>
      <c r="O98" s="187"/>
      <c r="P98" s="187"/>
      <c r="S98" s="169"/>
    </row>
    <row r="99" spans="2:19" s="186" customFormat="1" x14ac:dyDescent="0.2">
      <c r="B99" s="187"/>
      <c r="C99" s="187"/>
      <c r="D99" s="187"/>
      <c r="E99" s="187"/>
      <c r="F99" s="187"/>
      <c r="G99" s="187"/>
      <c r="H99" s="187"/>
      <c r="I99" s="187"/>
      <c r="K99" s="187"/>
      <c r="L99" s="187"/>
      <c r="M99" s="187"/>
      <c r="N99" s="187"/>
      <c r="O99" s="187"/>
      <c r="P99" s="187"/>
      <c r="S99" s="169"/>
    </row>
    <row r="100" spans="2:19" s="186" customFormat="1" x14ac:dyDescent="0.2">
      <c r="B100" s="187"/>
      <c r="C100" s="187"/>
      <c r="D100" s="187"/>
      <c r="E100" s="187"/>
      <c r="F100" s="187"/>
      <c r="G100" s="187"/>
      <c r="H100" s="187"/>
      <c r="I100" s="187"/>
      <c r="K100" s="187"/>
      <c r="L100" s="187"/>
      <c r="M100" s="187"/>
      <c r="N100" s="187"/>
      <c r="O100" s="187"/>
      <c r="P100" s="187"/>
      <c r="S100" s="169"/>
    </row>
    <row r="101" spans="2:19" s="186" customFormat="1" x14ac:dyDescent="0.2">
      <c r="B101" s="187"/>
      <c r="C101" s="187"/>
      <c r="D101" s="187"/>
      <c r="E101" s="187"/>
      <c r="F101" s="187"/>
      <c r="G101" s="187"/>
      <c r="H101" s="187"/>
      <c r="I101" s="187"/>
      <c r="K101" s="187"/>
      <c r="L101" s="187"/>
      <c r="M101" s="187"/>
      <c r="N101" s="187"/>
      <c r="O101" s="187"/>
      <c r="P101" s="187"/>
      <c r="Q101" s="188" t="s">
        <v>69</v>
      </c>
      <c r="S101" s="169"/>
    </row>
    <row r="102" spans="2:19" s="186" customFormat="1" x14ac:dyDescent="0.2">
      <c r="B102" s="189"/>
      <c r="C102" s="189"/>
      <c r="D102" s="187"/>
      <c r="E102" s="187"/>
      <c r="F102" s="187"/>
      <c r="G102" s="187"/>
      <c r="H102" s="187"/>
      <c r="I102" s="187"/>
      <c r="K102" s="187"/>
      <c r="L102" s="187"/>
      <c r="O102" s="187"/>
      <c r="P102" s="187"/>
      <c r="Q102" s="188" t="s">
        <v>70</v>
      </c>
      <c r="S102" s="169"/>
    </row>
    <row r="103" spans="2:19" s="186" customFormat="1" x14ac:dyDescent="0.2">
      <c r="B103" s="189"/>
      <c r="C103" s="189"/>
      <c r="D103" s="187"/>
      <c r="E103" s="187"/>
      <c r="F103" s="187"/>
      <c r="G103" s="187"/>
      <c r="H103" s="187"/>
      <c r="I103" s="187"/>
      <c r="K103" s="187"/>
      <c r="L103" s="187"/>
      <c r="O103" s="187"/>
      <c r="P103" s="187"/>
      <c r="Q103" s="188" t="s">
        <v>72</v>
      </c>
      <c r="S103" s="169"/>
    </row>
    <row r="104" spans="2:19" s="186" customFormat="1" x14ac:dyDescent="0.2">
      <c r="B104" s="189"/>
      <c r="C104" s="189"/>
      <c r="D104" s="187"/>
      <c r="E104" s="187"/>
      <c r="F104" s="187"/>
      <c r="G104" s="187"/>
      <c r="H104" s="187"/>
      <c r="I104" s="187"/>
      <c r="K104" s="187"/>
      <c r="L104" s="187"/>
      <c r="O104" s="187"/>
      <c r="P104" s="187"/>
      <c r="Q104" s="188" t="s">
        <v>71</v>
      </c>
      <c r="S104" s="169"/>
    </row>
    <row r="105" spans="2:19" s="186" customFormat="1" x14ac:dyDescent="0.2">
      <c r="B105" s="187"/>
      <c r="C105" s="189"/>
      <c r="D105" s="187"/>
      <c r="E105" s="187"/>
      <c r="F105" s="187"/>
      <c r="G105" s="187"/>
      <c r="H105" s="187"/>
      <c r="I105" s="187"/>
      <c r="K105" s="187"/>
      <c r="L105" s="187"/>
      <c r="M105" s="189"/>
      <c r="N105" s="187"/>
      <c r="O105" s="187"/>
      <c r="P105" s="187"/>
      <c r="Q105" s="188" t="s">
        <v>73</v>
      </c>
      <c r="S105" s="169"/>
    </row>
    <row r="106" spans="2:19" s="186" customFormat="1" x14ac:dyDescent="0.2">
      <c r="B106" s="187"/>
      <c r="C106" s="189"/>
      <c r="D106" s="187"/>
      <c r="E106" s="187"/>
      <c r="F106" s="187"/>
      <c r="G106" s="187"/>
      <c r="H106" s="187"/>
      <c r="I106" s="187"/>
      <c r="K106" s="187"/>
      <c r="L106" s="187"/>
      <c r="M106" s="187"/>
      <c r="N106" s="187" t="s">
        <v>67</v>
      </c>
      <c r="O106" s="187"/>
      <c r="P106" s="187"/>
      <c r="Q106" s="188" t="s">
        <v>74</v>
      </c>
      <c r="S106" s="169"/>
    </row>
    <row r="107" spans="2:19" s="186" customFormat="1" x14ac:dyDescent="0.2">
      <c r="B107" s="187"/>
      <c r="C107" s="189"/>
      <c r="D107" s="187"/>
      <c r="E107" s="187"/>
      <c r="F107" s="187"/>
      <c r="G107" s="187"/>
      <c r="H107" s="187"/>
      <c r="I107" s="187"/>
      <c r="K107" s="187"/>
      <c r="L107" s="187"/>
      <c r="M107" s="187"/>
      <c r="N107" s="187"/>
      <c r="O107" s="187"/>
      <c r="P107" s="187"/>
      <c r="S107" s="169"/>
    </row>
    <row r="108" spans="2:19" s="186" customFormat="1" x14ac:dyDescent="0.2">
      <c r="B108" s="187"/>
      <c r="C108" s="189"/>
      <c r="D108" s="187"/>
      <c r="E108" s="187"/>
      <c r="F108" s="187"/>
      <c r="G108" s="187"/>
      <c r="H108" s="187"/>
      <c r="I108" s="187"/>
      <c r="K108" s="187"/>
      <c r="L108" s="187"/>
      <c r="M108" s="187"/>
      <c r="N108" s="187"/>
      <c r="O108" s="187"/>
      <c r="P108" s="187"/>
      <c r="S108" s="169"/>
    </row>
    <row r="109" spans="2:19" s="186" customFormat="1" x14ac:dyDescent="0.2">
      <c r="B109" s="187"/>
      <c r="C109" s="187"/>
      <c r="D109" s="187"/>
      <c r="E109" s="187"/>
      <c r="F109" s="187"/>
      <c r="G109" s="187"/>
      <c r="H109" s="187"/>
      <c r="I109" s="187"/>
      <c r="K109" s="187"/>
      <c r="L109" s="187"/>
      <c r="M109" s="187"/>
      <c r="N109" s="187"/>
      <c r="O109" s="187"/>
      <c r="P109" s="187"/>
      <c r="S109" s="169"/>
    </row>
    <row r="110" spans="2:19" s="186" customFormat="1" x14ac:dyDescent="0.2">
      <c r="B110" s="187"/>
      <c r="C110" s="187"/>
      <c r="D110" s="187"/>
      <c r="E110" s="187"/>
      <c r="F110" s="187"/>
      <c r="G110" s="187"/>
      <c r="H110" s="187"/>
      <c r="I110" s="187"/>
      <c r="K110" s="187"/>
      <c r="L110" s="187"/>
      <c r="M110" s="187"/>
      <c r="N110" s="187"/>
      <c r="O110" s="187"/>
      <c r="P110" s="187"/>
      <c r="S110" s="169"/>
    </row>
    <row r="111" spans="2:19" s="186" customFormat="1" x14ac:dyDescent="0.2">
      <c r="B111" s="187"/>
      <c r="C111" s="187"/>
      <c r="D111" s="187"/>
      <c r="E111" s="187"/>
      <c r="F111" s="187"/>
      <c r="G111" s="187"/>
      <c r="H111" s="187"/>
      <c r="I111" s="187"/>
      <c r="K111" s="187"/>
      <c r="L111" s="187"/>
      <c r="M111" s="187"/>
      <c r="N111" s="187"/>
      <c r="O111" s="187"/>
      <c r="P111" s="187"/>
      <c r="Q111" s="188">
        <v>2015</v>
      </c>
      <c r="S111" s="169"/>
    </row>
    <row r="112" spans="2:19" s="186" customFormat="1" ht="12.75" customHeight="1" x14ac:dyDescent="0.2">
      <c r="B112" s="187"/>
      <c r="C112" s="187"/>
      <c r="D112" s="187"/>
      <c r="E112" s="187"/>
      <c r="F112" s="187"/>
      <c r="G112" s="187"/>
      <c r="H112" s="187"/>
      <c r="I112" s="187"/>
      <c r="Q112" s="188">
        <v>2016</v>
      </c>
      <c r="S112" s="169"/>
    </row>
    <row r="113" spans="2:19" s="186" customFormat="1" x14ac:dyDescent="0.2">
      <c r="B113" s="187"/>
      <c r="C113" s="187"/>
      <c r="D113" s="187"/>
      <c r="E113" s="187"/>
      <c r="F113" s="187"/>
      <c r="G113" s="187"/>
      <c r="H113" s="187"/>
      <c r="I113" s="187"/>
      <c r="Q113" s="188">
        <v>2017</v>
      </c>
      <c r="S113" s="169"/>
    </row>
    <row r="114" spans="2:19" s="186" customFormat="1" x14ac:dyDescent="0.2">
      <c r="C114" s="187"/>
      <c r="H114" s="187"/>
      <c r="I114" s="187"/>
      <c r="Q114" s="188">
        <v>2018</v>
      </c>
      <c r="S114" s="169"/>
    </row>
    <row r="115" spans="2:19" s="186" customFormat="1" x14ac:dyDescent="0.2">
      <c r="C115" s="187"/>
      <c r="H115" s="187"/>
      <c r="I115" s="187"/>
      <c r="S115" s="169"/>
    </row>
    <row r="116" spans="2:19" s="186" customFormat="1" x14ac:dyDescent="0.2">
      <c r="C116" s="187"/>
      <c r="H116" s="187"/>
      <c r="I116" s="187"/>
      <c r="S116" s="169"/>
    </row>
    <row r="117" spans="2:19" s="186" customFormat="1" x14ac:dyDescent="0.2">
      <c r="B117" s="190"/>
      <c r="C117" s="187"/>
      <c r="H117" s="187"/>
      <c r="I117" s="187"/>
      <c r="S117" s="169"/>
    </row>
    <row r="118" spans="2:19" s="186" customFormat="1" x14ac:dyDescent="0.2">
      <c r="B118" s="190"/>
      <c r="C118" s="187"/>
      <c r="H118" s="187"/>
      <c r="I118" s="187"/>
      <c r="S118" s="169"/>
    </row>
    <row r="119" spans="2:19" s="186" customFormat="1" x14ac:dyDescent="0.2">
      <c r="B119" s="190"/>
      <c r="C119" s="187"/>
      <c r="H119" s="187"/>
      <c r="I119" s="187"/>
      <c r="S119" s="169"/>
    </row>
    <row r="120" spans="2:19" s="186" customFormat="1" x14ac:dyDescent="0.2">
      <c r="B120" s="190"/>
      <c r="C120" s="187"/>
      <c r="H120" s="187"/>
      <c r="I120" s="187"/>
      <c r="S120" s="169"/>
    </row>
    <row r="121" spans="2:19" s="186" customFormat="1" x14ac:dyDescent="0.2">
      <c r="B121" s="190"/>
      <c r="C121" s="187"/>
      <c r="H121" s="187"/>
      <c r="I121" s="187"/>
      <c r="S121" s="169"/>
    </row>
    <row r="122" spans="2:19" s="186" customFormat="1" x14ac:dyDescent="0.2">
      <c r="B122" s="190"/>
      <c r="C122" s="187"/>
      <c r="H122" s="187"/>
      <c r="I122" s="187"/>
      <c r="S122" s="169"/>
    </row>
    <row r="123" spans="2:19" s="186" customFormat="1" x14ac:dyDescent="0.2">
      <c r="B123" s="190"/>
      <c r="C123" s="187"/>
      <c r="H123" s="187"/>
      <c r="I123" s="187"/>
      <c r="S123" s="169"/>
    </row>
    <row r="124" spans="2:19" s="186" customFormat="1" x14ac:dyDescent="0.2">
      <c r="B124" s="191"/>
      <c r="C124" s="187"/>
      <c r="H124" s="187"/>
      <c r="I124" s="187"/>
      <c r="S124" s="169"/>
    </row>
    <row r="125" spans="2:19" s="186" customFormat="1" x14ac:dyDescent="0.2">
      <c r="B125" s="191"/>
      <c r="C125" s="187"/>
      <c r="H125" s="187"/>
      <c r="I125" s="187"/>
      <c r="S125" s="169"/>
    </row>
    <row r="126" spans="2:19" s="186" customFormat="1" x14ac:dyDescent="0.2">
      <c r="C126" s="187"/>
      <c r="H126" s="187"/>
      <c r="I126" s="187"/>
      <c r="S126" s="169"/>
    </row>
    <row r="127" spans="2:19" s="186" customFormat="1" x14ac:dyDescent="0.2">
      <c r="B127" s="192" t="s">
        <v>260</v>
      </c>
      <c r="C127" s="187"/>
      <c r="F127" s="187"/>
      <c r="I127" s="187"/>
      <c r="S127" s="169"/>
    </row>
    <row r="128" spans="2:19" s="186" customFormat="1" x14ac:dyDescent="0.2">
      <c r="B128" s="192" t="s">
        <v>261</v>
      </c>
      <c r="C128" s="187"/>
      <c r="F128" s="187"/>
      <c r="I128" s="187"/>
      <c r="S128" s="169"/>
    </row>
    <row r="129" spans="2:19" s="186" customFormat="1" x14ac:dyDescent="0.2">
      <c r="B129" s="192" t="s">
        <v>262</v>
      </c>
      <c r="C129" s="187"/>
      <c r="F129" s="187"/>
      <c r="I129" s="193"/>
      <c r="J129" s="193"/>
      <c r="K129" s="193"/>
      <c r="S129" s="169"/>
    </row>
    <row r="130" spans="2:19" s="186" customFormat="1" x14ac:dyDescent="0.2">
      <c r="B130" s="192" t="s">
        <v>263</v>
      </c>
      <c r="C130" s="187"/>
      <c r="F130" s="187"/>
      <c r="G130" s="187"/>
      <c r="H130" s="193"/>
      <c r="I130" s="193"/>
      <c r="J130" s="193"/>
      <c r="K130" s="193"/>
      <c r="S130" s="169"/>
    </row>
    <row r="131" spans="2:19" s="186" customFormat="1" x14ac:dyDescent="0.2">
      <c r="B131" s="192" t="s">
        <v>264</v>
      </c>
      <c r="C131" s="187"/>
      <c r="F131" s="187"/>
      <c r="G131" s="187"/>
      <c r="H131" s="193"/>
      <c r="I131" s="193"/>
      <c r="J131" s="193"/>
      <c r="K131" s="193"/>
      <c r="S131" s="169"/>
    </row>
    <row r="132" spans="2:19" s="186" customFormat="1" x14ac:dyDescent="0.2">
      <c r="B132" s="192" t="s">
        <v>265</v>
      </c>
      <c r="C132" s="187"/>
      <c r="F132" s="187"/>
      <c r="G132" s="187"/>
      <c r="H132" s="193"/>
      <c r="I132" s="193"/>
      <c r="J132" s="193"/>
      <c r="K132" s="193"/>
      <c r="S132" s="169"/>
    </row>
    <row r="133" spans="2:19" s="186" customFormat="1" x14ac:dyDescent="0.2">
      <c r="B133" s="192" t="s">
        <v>266</v>
      </c>
      <c r="C133" s="187"/>
      <c r="F133" s="187"/>
      <c r="G133" s="187"/>
      <c r="H133" s="193"/>
      <c r="I133" s="193"/>
      <c r="J133" s="193"/>
      <c r="K133" s="193"/>
      <c r="S133" s="169"/>
    </row>
    <row r="134" spans="2:19" s="186" customFormat="1" x14ac:dyDescent="0.2">
      <c r="B134" s="194"/>
      <c r="C134" s="187"/>
      <c r="F134" s="187"/>
      <c r="G134" s="187"/>
      <c r="H134" s="193"/>
      <c r="I134" s="193"/>
      <c r="J134" s="193"/>
      <c r="K134" s="193"/>
      <c r="S134" s="169"/>
    </row>
    <row r="135" spans="2:19" s="186" customFormat="1" x14ac:dyDescent="0.2">
      <c r="B135" s="190"/>
      <c r="C135" s="187"/>
      <c r="F135" s="187"/>
      <c r="G135" s="187"/>
      <c r="H135" s="193"/>
      <c r="I135" s="193"/>
      <c r="J135" s="193"/>
      <c r="K135" s="193"/>
      <c r="S135" s="169"/>
    </row>
    <row r="136" spans="2:19" s="171" customFormat="1" x14ac:dyDescent="0.2">
      <c r="B136" s="190"/>
      <c r="C136" s="187"/>
      <c r="F136" s="187"/>
      <c r="G136" s="187"/>
      <c r="H136" s="193"/>
      <c r="I136" s="193"/>
      <c r="J136" s="193"/>
      <c r="K136" s="193"/>
      <c r="S136" s="174"/>
    </row>
    <row r="137" spans="2:19" s="171" customFormat="1" x14ac:dyDescent="0.2">
      <c r="B137" s="186" t="s">
        <v>29</v>
      </c>
      <c r="C137" s="187"/>
      <c r="F137" s="187"/>
      <c r="G137" s="187"/>
      <c r="H137" s="193"/>
      <c r="I137" s="193"/>
      <c r="J137" s="193"/>
      <c r="K137" s="193"/>
      <c r="S137" s="174"/>
    </row>
    <row r="138" spans="2:19" s="171" customFormat="1" x14ac:dyDescent="0.2">
      <c r="B138" s="195" t="s">
        <v>55</v>
      </c>
      <c r="C138" s="187"/>
      <c r="F138" s="187"/>
      <c r="G138" s="187"/>
      <c r="H138" s="193"/>
      <c r="I138" s="193"/>
      <c r="J138" s="193"/>
      <c r="K138" s="193"/>
      <c r="S138" s="174"/>
    </row>
    <row r="139" spans="2:19" s="171" customFormat="1" x14ac:dyDescent="0.2">
      <c r="B139" s="195" t="s">
        <v>166</v>
      </c>
      <c r="C139" s="187"/>
      <c r="F139" s="187"/>
      <c r="G139" s="187"/>
      <c r="H139" s="193"/>
      <c r="I139" s="193"/>
      <c r="J139" s="193"/>
      <c r="K139" s="193"/>
      <c r="S139" s="174"/>
    </row>
    <row r="140" spans="2:19" s="171" customFormat="1" x14ac:dyDescent="0.2">
      <c r="B140" s="195" t="s">
        <v>39</v>
      </c>
      <c r="C140" s="187"/>
      <c r="F140" s="187"/>
      <c r="G140" s="187"/>
      <c r="H140" s="193"/>
      <c r="I140" s="193"/>
      <c r="J140" s="193"/>
      <c r="K140" s="193"/>
      <c r="S140" s="174"/>
    </row>
    <row r="141" spans="2:19" s="171" customFormat="1" x14ac:dyDescent="0.2">
      <c r="B141" s="195" t="s">
        <v>172</v>
      </c>
      <c r="C141" s="187"/>
      <c r="F141" s="187"/>
      <c r="G141" s="187"/>
      <c r="H141" s="193"/>
      <c r="I141" s="193"/>
      <c r="J141" s="193"/>
      <c r="K141" s="193"/>
      <c r="S141" s="174"/>
    </row>
    <row r="142" spans="2:19" s="171" customFormat="1" x14ac:dyDescent="0.2">
      <c r="B142" s="195" t="s">
        <v>112</v>
      </c>
      <c r="C142" s="187"/>
      <c r="F142" s="187"/>
      <c r="G142" s="187"/>
      <c r="J142" s="193"/>
      <c r="K142" s="193"/>
      <c r="S142" s="174"/>
    </row>
    <row r="143" spans="2:19" s="171" customFormat="1" x14ac:dyDescent="0.2">
      <c r="B143" s="195" t="s">
        <v>174</v>
      </c>
      <c r="C143" s="187"/>
      <c r="F143" s="187"/>
      <c r="G143" s="187"/>
      <c r="S143" s="174"/>
    </row>
    <row r="144" spans="2:19" s="171" customFormat="1" x14ac:dyDescent="0.2">
      <c r="B144" s="195" t="s">
        <v>53</v>
      </c>
      <c r="C144" s="187"/>
      <c r="F144" s="187"/>
      <c r="G144" s="187"/>
      <c r="S144" s="174"/>
    </row>
    <row r="145" spans="2:19" s="171" customFormat="1" x14ac:dyDescent="0.2">
      <c r="B145" s="195" t="s">
        <v>163</v>
      </c>
      <c r="C145" s="187"/>
      <c r="F145" s="187"/>
      <c r="G145" s="187"/>
      <c r="S145" s="174"/>
    </row>
    <row r="146" spans="2:19" s="171" customFormat="1" x14ac:dyDescent="0.2">
      <c r="B146" s="195" t="s">
        <v>167</v>
      </c>
      <c r="C146" s="187"/>
      <c r="F146" s="187"/>
      <c r="G146" s="187"/>
      <c r="S146" s="174"/>
    </row>
    <row r="147" spans="2:19" x14ac:dyDescent="0.2">
      <c r="B147" s="196" t="s">
        <v>187</v>
      </c>
      <c r="C147" s="187"/>
      <c r="F147" s="187"/>
      <c r="G147" s="187"/>
    </row>
    <row r="148" spans="2:19" x14ac:dyDescent="0.2">
      <c r="B148" s="195" t="s">
        <v>165</v>
      </c>
      <c r="C148" s="187"/>
      <c r="F148" s="187"/>
      <c r="G148" s="187"/>
    </row>
    <row r="149" spans="2:19" x14ac:dyDescent="0.2">
      <c r="B149" s="195" t="s">
        <v>170</v>
      </c>
      <c r="C149" s="187"/>
      <c r="F149" s="187"/>
      <c r="G149" s="187"/>
    </row>
    <row r="150" spans="2:19" x14ac:dyDescent="0.2">
      <c r="B150" s="195" t="s">
        <v>173</v>
      </c>
      <c r="C150" s="187"/>
      <c r="F150" s="187"/>
      <c r="G150" s="187"/>
    </row>
    <row r="151" spans="2:19" x14ac:dyDescent="0.2">
      <c r="B151" s="195" t="s">
        <v>171</v>
      </c>
      <c r="C151" s="187"/>
      <c r="F151" s="187"/>
      <c r="G151" s="187"/>
    </row>
    <row r="152" spans="2:19" x14ac:dyDescent="0.2">
      <c r="B152" s="195" t="s">
        <v>168</v>
      </c>
      <c r="C152" s="187"/>
      <c r="F152" s="187"/>
      <c r="G152" s="187"/>
    </row>
    <row r="153" spans="2:19" x14ac:dyDescent="0.2">
      <c r="B153" s="195" t="s">
        <v>161</v>
      </c>
      <c r="C153" s="187"/>
      <c r="F153" s="187"/>
      <c r="G153" s="187"/>
    </row>
    <row r="154" spans="2:19" x14ac:dyDescent="0.2">
      <c r="B154" s="195" t="s">
        <v>169</v>
      </c>
      <c r="C154" s="187"/>
    </row>
    <row r="155" spans="2:19" x14ac:dyDescent="0.2">
      <c r="B155" s="195" t="s">
        <v>162</v>
      </c>
      <c r="C155" s="187"/>
    </row>
    <row r="156" spans="2:19" x14ac:dyDescent="0.2">
      <c r="B156" s="195" t="s">
        <v>164</v>
      </c>
      <c r="C156" s="187"/>
    </row>
    <row r="157" spans="2:19" x14ac:dyDescent="0.2">
      <c r="B157" s="195" t="s">
        <v>46</v>
      </c>
      <c r="C157" s="187"/>
    </row>
    <row r="158" spans="2:19" x14ac:dyDescent="0.2">
      <c r="B158" s="195" t="s">
        <v>54</v>
      </c>
      <c r="C158" s="187"/>
    </row>
    <row r="159" spans="2:19" x14ac:dyDescent="0.2">
      <c r="B159" s="195" t="s">
        <v>45</v>
      </c>
      <c r="C159" s="187"/>
    </row>
    <row r="160" spans="2:19" x14ac:dyDescent="0.2">
      <c r="B160" s="195" t="s">
        <v>47</v>
      </c>
      <c r="C160" s="187"/>
    </row>
    <row r="161" spans="2:3" x14ac:dyDescent="0.2">
      <c r="B161" s="195" t="s">
        <v>113</v>
      </c>
      <c r="C161" s="187"/>
    </row>
    <row r="162" spans="2:3" x14ac:dyDescent="0.2">
      <c r="B162" s="195" t="s">
        <v>111</v>
      </c>
      <c r="C162" s="187"/>
    </row>
    <row r="163" spans="2:3" x14ac:dyDescent="0.2">
      <c r="B163" s="195" t="s">
        <v>40</v>
      </c>
      <c r="C163" s="187"/>
    </row>
    <row r="164" spans="2:3" x14ac:dyDescent="0.2">
      <c r="B164" s="195" t="s">
        <v>110</v>
      </c>
    </row>
    <row r="165" spans="2:3" x14ac:dyDescent="0.2">
      <c r="B165" s="186"/>
    </row>
    <row r="166" spans="2:3" x14ac:dyDescent="0.2">
      <c r="B166" s="186"/>
    </row>
    <row r="167" spans="2:3" x14ac:dyDescent="0.2">
      <c r="B167" s="186"/>
    </row>
    <row r="168" spans="2:3" x14ac:dyDescent="0.2">
      <c r="B168" s="186" t="s">
        <v>188</v>
      </c>
    </row>
    <row r="169" spans="2:3" x14ac:dyDescent="0.2">
      <c r="B169" s="188" t="s">
        <v>66</v>
      </c>
    </row>
    <row r="170" spans="2:3" x14ac:dyDescent="0.2">
      <c r="B170" s="188" t="s">
        <v>85</v>
      </c>
    </row>
    <row r="171" spans="2:3" x14ac:dyDescent="0.2">
      <c r="B171" s="186"/>
    </row>
    <row r="172" spans="2:3" x14ac:dyDescent="0.2">
      <c r="B172" s="190"/>
    </row>
    <row r="173" spans="2:3" x14ac:dyDescent="0.2">
      <c r="B173" s="190"/>
    </row>
    <row r="174" spans="2:3" x14ac:dyDescent="0.2">
      <c r="B174" s="197"/>
    </row>
    <row r="175" spans="2:3" x14ac:dyDescent="0.2">
      <c r="B175" s="197"/>
    </row>
    <row r="176" spans="2:3" x14ac:dyDescent="0.2">
      <c r="B176" s="197"/>
    </row>
    <row r="177" spans="2:2" x14ac:dyDescent="0.2">
      <c r="B177" s="197"/>
    </row>
    <row r="178" spans="2:2" x14ac:dyDescent="0.2">
      <c r="B178" s="197"/>
    </row>
  </sheetData>
  <sheetProtection formatColumns="0" formatRows="0"/>
  <mergeCells count="69">
    <mergeCell ref="C71:P71"/>
    <mergeCell ref="C72:P72"/>
    <mergeCell ref="C73:P73"/>
    <mergeCell ref="C74:P74"/>
    <mergeCell ref="C75:P75"/>
    <mergeCell ref="C76:P76"/>
    <mergeCell ref="B43:P43"/>
    <mergeCell ref="B45:B47"/>
    <mergeCell ref="B49:P49"/>
    <mergeCell ref="B50:P65"/>
    <mergeCell ref="A66:Q66"/>
    <mergeCell ref="B67:B74"/>
    <mergeCell ref="C67:P67"/>
    <mergeCell ref="C68:P68"/>
    <mergeCell ref="C69:P69"/>
    <mergeCell ref="C70:P70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B29:P29"/>
    <mergeCell ref="C30:P30"/>
    <mergeCell ref="B31:P31"/>
    <mergeCell ref="C32:P32"/>
    <mergeCell ref="B33:P33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C18:P18"/>
    <mergeCell ref="B19:P19"/>
    <mergeCell ref="B20:P20"/>
    <mergeCell ref="B21:P21"/>
    <mergeCell ref="C22:P22"/>
    <mergeCell ref="B23:P23"/>
    <mergeCell ref="C12:P12"/>
    <mergeCell ref="B13:P13"/>
    <mergeCell ref="C14:P14"/>
    <mergeCell ref="B15:P15"/>
    <mergeCell ref="C16:P16"/>
    <mergeCell ref="B17:P17"/>
    <mergeCell ref="B7:P8"/>
    <mergeCell ref="B9:P9"/>
    <mergeCell ref="C10:I10"/>
    <mergeCell ref="J10:M10"/>
    <mergeCell ref="N10:P10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D47:O47 E46:O46">
    <cfRule type="cellIs" dxfId="168" priority="13" operator="greaterThanOrEqual">
      <formula>1.001</formula>
    </cfRule>
    <cfRule type="cellIs" dxfId="167" priority="14" operator="between">
      <formula>0.96</formula>
      <formula>1</formula>
    </cfRule>
    <cfRule type="cellIs" dxfId="166" priority="15" operator="lessThanOrEqual">
      <formula>0.95</formula>
    </cfRule>
  </conditionalFormatting>
  <conditionalFormatting sqref="P46">
    <cfRule type="cellIs" dxfId="165" priority="10" operator="greaterThanOrEqual">
      <formula>1001</formula>
    </cfRule>
    <cfRule type="cellIs" dxfId="164" priority="11" operator="between">
      <formula>0.96</formula>
      <formula>1</formula>
    </cfRule>
    <cfRule type="cellIs" dxfId="163" priority="12" operator="lessThanOrEqual">
      <formula>0.95</formula>
    </cfRule>
  </conditionalFormatting>
  <conditionalFormatting sqref="P46">
    <cfRule type="cellIs" dxfId="162" priority="7" operator="greaterThanOrEqual">
      <formula>1.001</formula>
    </cfRule>
    <cfRule type="cellIs" dxfId="161" priority="8" operator="between">
      <formula>0.96</formula>
      <formula>1</formula>
    </cfRule>
    <cfRule type="cellIs" dxfId="160" priority="9" operator="lessThanOrEqual">
      <formula>0.95</formula>
    </cfRule>
  </conditionalFormatting>
  <conditionalFormatting sqref="P47">
    <cfRule type="cellIs" dxfId="159" priority="4" operator="greaterThanOrEqual">
      <formula>1.001</formula>
    </cfRule>
    <cfRule type="cellIs" dxfId="158" priority="5" operator="between">
      <formula>0.96</formula>
      <formula>1</formula>
    </cfRule>
    <cfRule type="cellIs" dxfId="157" priority="6" operator="lessThanOrEqual">
      <formula>0.95</formula>
    </cfRule>
  </conditionalFormatting>
  <conditionalFormatting sqref="D46">
    <cfRule type="cellIs" dxfId="156" priority="1" operator="greaterThanOrEqual">
      <formula>1.001</formula>
    </cfRule>
    <cfRule type="cellIs" dxfId="155" priority="2" operator="between">
      <formula>0.96</formula>
      <formula>1</formula>
    </cfRule>
    <cfRule type="cellIs" dxfId="154" priority="3" operator="lessThanOrEqual">
      <formula>0.95</formula>
    </cfRule>
  </conditionalFormatting>
  <dataValidations count="6"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C18:P18">
      <formula1>$B$127:$B$133</formula1>
    </dataValidation>
    <dataValidation type="list" allowBlank="1" showInputMessage="1" showErrorMessage="1" sqref="C32:P32 C36:P36 C34:P34">
      <formula1>$Q$101:$Q$106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2:P12">
      <formula1>$B$138:$B$164</formula1>
    </dataValidation>
    <dataValidation type="list" allowBlank="1" showInputMessage="1" showErrorMessage="1" sqref="C76:P76">
      <formula1>$B$169:$B$170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121"/>
  <sheetViews>
    <sheetView zoomScale="70" zoomScaleNormal="70" workbookViewId="0">
      <selection activeCell="I16" sqref="I16"/>
    </sheetView>
  </sheetViews>
  <sheetFormatPr baseColWidth="10" defaultRowHeight="30" customHeight="1" x14ac:dyDescent="0.2"/>
  <cols>
    <col min="1" max="1" width="28.5703125" style="226" customWidth="1"/>
    <col min="2" max="2" width="27" style="203" bestFit="1" customWidth="1"/>
    <col min="3" max="12" width="15.7109375" style="203" customWidth="1"/>
    <col min="13" max="13" width="9.42578125" style="203" customWidth="1"/>
    <col min="14" max="14" width="10.7109375" style="203" customWidth="1"/>
    <col min="15" max="15" width="34.140625" style="203" customWidth="1"/>
    <col min="16" max="17" width="11.42578125" style="199"/>
    <col min="18" max="18" width="11.42578125" style="169" customWidth="1"/>
    <col min="19" max="19" width="11.42578125" style="199"/>
    <col min="20" max="16384" width="11.42578125" style="203"/>
  </cols>
  <sheetData>
    <row r="1" spans="1:35" ht="30" customHeight="1" x14ac:dyDescent="0.25">
      <c r="A1" s="726"/>
      <c r="B1" s="727" t="s">
        <v>56</v>
      </c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9"/>
      <c r="N1" s="730" t="s">
        <v>57</v>
      </c>
      <c r="O1" s="731"/>
      <c r="P1" s="198"/>
      <c r="S1" s="198"/>
      <c r="T1" s="200"/>
      <c r="U1" s="200"/>
      <c r="V1" s="201"/>
      <c r="W1" s="202"/>
    </row>
    <row r="2" spans="1:35" s="182" customFormat="1" ht="30" customHeight="1" x14ac:dyDescent="0.25">
      <c r="A2" s="726"/>
      <c r="B2" s="727" t="s">
        <v>87</v>
      </c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9"/>
      <c r="N2" s="662" t="s">
        <v>189</v>
      </c>
      <c r="O2" s="663"/>
      <c r="P2" s="204"/>
      <c r="Q2" s="205"/>
      <c r="R2" s="167">
        <v>0.95</v>
      </c>
      <c r="S2" s="204"/>
      <c r="T2" s="206"/>
      <c r="U2" s="206"/>
      <c r="V2" s="207"/>
      <c r="W2" s="208"/>
    </row>
    <row r="3" spans="1:35" s="182" customFormat="1" ht="30" customHeight="1" x14ac:dyDescent="0.25">
      <c r="A3" s="726"/>
      <c r="B3" s="727" t="s">
        <v>89</v>
      </c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9"/>
      <c r="N3" s="730" t="s">
        <v>175</v>
      </c>
      <c r="O3" s="731"/>
      <c r="P3" s="204"/>
      <c r="Q3" s="205"/>
      <c r="R3" s="167">
        <v>0.94999</v>
      </c>
      <c r="S3" s="204"/>
      <c r="T3" s="206"/>
      <c r="U3" s="206"/>
      <c r="V3" s="207"/>
      <c r="W3" s="208"/>
    </row>
    <row r="4" spans="1:35" s="182" customFormat="1" ht="30" customHeight="1" x14ac:dyDescent="0.25">
      <c r="A4" s="726"/>
      <c r="B4" s="727" t="s">
        <v>91</v>
      </c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9"/>
      <c r="N4" s="731" t="s">
        <v>61</v>
      </c>
      <c r="O4" s="731"/>
      <c r="P4" s="209"/>
      <c r="Q4" s="205"/>
      <c r="R4" s="167">
        <v>0.65</v>
      </c>
      <c r="S4" s="209"/>
      <c r="T4" s="210"/>
      <c r="U4" s="210"/>
      <c r="V4" s="207"/>
      <c r="W4" s="208"/>
    </row>
    <row r="5" spans="1:35" s="182" customFormat="1" ht="18" x14ac:dyDescent="0.25">
      <c r="A5" s="211"/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4"/>
      <c r="N5" s="214"/>
      <c r="O5" s="214"/>
      <c r="P5" s="209"/>
      <c r="Q5" s="205"/>
      <c r="R5" s="167">
        <v>0.64998999999999996</v>
      </c>
      <c r="S5" s="209"/>
      <c r="T5" s="210"/>
      <c r="U5" s="210"/>
      <c r="V5" s="207"/>
      <c r="W5" s="208"/>
    </row>
    <row r="6" spans="1:35" s="182" customFormat="1" ht="13.5" customHeight="1" x14ac:dyDescent="0.25">
      <c r="A6" s="215" t="s">
        <v>0</v>
      </c>
      <c r="B6" s="216"/>
      <c r="C6" s="732" t="str">
        <f>[1]Requerimiento!C12</f>
        <v>GESTION DE INFRAESTRUCTURA FISICA</v>
      </c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205"/>
      <c r="Q6" s="205"/>
      <c r="R6" s="170"/>
      <c r="S6" s="205"/>
    </row>
    <row r="7" spans="1:35" s="182" customFormat="1" ht="11.25" customHeight="1" thickBot="1" x14ac:dyDescent="0.25">
      <c r="A7" s="217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05"/>
      <c r="Q7" s="205"/>
      <c r="R7" s="170"/>
      <c r="S7" s="205"/>
    </row>
    <row r="8" spans="1:35" ht="30" customHeight="1" thickBot="1" x14ac:dyDescent="0.25">
      <c r="A8" s="733" t="s">
        <v>92</v>
      </c>
      <c r="B8" s="793" t="s">
        <v>20</v>
      </c>
      <c r="C8" s="795" t="str">
        <f>+'[3]Hoja de vida RESPEL'!C14:P14</f>
        <v xml:space="preserve">RESPEL- Indicador de Residuos Peligrosos </v>
      </c>
      <c r="D8" s="796"/>
      <c r="E8" s="796"/>
      <c r="F8" s="796"/>
      <c r="G8" s="796"/>
      <c r="H8" s="796"/>
      <c r="I8" s="796"/>
      <c r="J8" s="796"/>
      <c r="K8" s="796"/>
      <c r="L8" s="796"/>
      <c r="M8" s="796"/>
      <c r="N8" s="796"/>
      <c r="O8" s="796"/>
      <c r="P8" s="796"/>
      <c r="Q8" s="796"/>
      <c r="R8" s="796"/>
      <c r="S8" s="796"/>
      <c r="T8" s="796"/>
      <c r="U8" s="796"/>
      <c r="V8" s="796"/>
      <c r="W8" s="796"/>
      <c r="X8" s="796"/>
      <c r="Y8" s="796"/>
      <c r="Z8" s="796"/>
      <c r="AA8" s="796"/>
      <c r="AB8" s="796"/>
      <c r="AC8" s="796"/>
      <c r="AD8" s="796"/>
      <c r="AE8" s="796"/>
      <c r="AF8" s="797"/>
      <c r="AG8" s="798" t="s">
        <v>94</v>
      </c>
      <c r="AH8" s="735"/>
      <c r="AI8" s="799"/>
    </row>
    <row r="9" spans="1:35" ht="30" customHeight="1" thickBot="1" x14ac:dyDescent="0.25">
      <c r="A9" s="792"/>
      <c r="B9" s="794"/>
      <c r="C9" s="234" t="s">
        <v>126</v>
      </c>
      <c r="D9" s="235" t="s">
        <v>93</v>
      </c>
      <c r="E9" s="235" t="s">
        <v>127</v>
      </c>
      <c r="F9" s="235" t="s">
        <v>93</v>
      </c>
      <c r="G9" s="235" t="s">
        <v>128</v>
      </c>
      <c r="H9" s="235" t="s">
        <v>93</v>
      </c>
      <c r="I9" s="235" t="s">
        <v>129</v>
      </c>
      <c r="J9" s="235" t="s">
        <v>93</v>
      </c>
      <c r="K9" s="235" t="s">
        <v>130</v>
      </c>
      <c r="L9" s="235" t="s">
        <v>93</v>
      </c>
      <c r="M9" s="235" t="s">
        <v>131</v>
      </c>
      <c r="N9" s="235" t="s">
        <v>93</v>
      </c>
      <c r="O9" s="235" t="s">
        <v>335</v>
      </c>
      <c r="P9" s="235" t="s">
        <v>93</v>
      </c>
      <c r="Q9" s="235" t="s">
        <v>132</v>
      </c>
      <c r="R9" s="235" t="s">
        <v>93</v>
      </c>
      <c r="S9" s="235" t="s">
        <v>133</v>
      </c>
      <c r="T9" s="235" t="s">
        <v>93</v>
      </c>
      <c r="U9" s="235" t="s">
        <v>336</v>
      </c>
      <c r="V9" s="235" t="s">
        <v>93</v>
      </c>
      <c r="W9" s="235" t="s">
        <v>135</v>
      </c>
      <c r="X9" s="235" t="s">
        <v>93</v>
      </c>
      <c r="Y9" s="235" t="s">
        <v>136</v>
      </c>
      <c r="Z9" s="235" t="s">
        <v>93</v>
      </c>
      <c r="AA9" s="235" t="s">
        <v>137</v>
      </c>
      <c r="AB9" s="235" t="s">
        <v>93</v>
      </c>
      <c r="AC9" s="235" t="s">
        <v>337</v>
      </c>
      <c r="AD9" s="235" t="s">
        <v>93</v>
      </c>
      <c r="AE9" s="235" t="s">
        <v>10</v>
      </c>
      <c r="AF9" s="236" t="s">
        <v>93</v>
      </c>
      <c r="AG9" s="800"/>
      <c r="AH9" s="801"/>
      <c r="AI9" s="802"/>
    </row>
    <row r="10" spans="1:35" ht="57.75" customHeight="1" x14ac:dyDescent="0.2">
      <c r="A10" s="803" t="s">
        <v>338</v>
      </c>
      <c r="B10" s="237" t="s">
        <v>330</v>
      </c>
      <c r="C10" s="238">
        <v>0</v>
      </c>
      <c r="D10" s="805" t="str">
        <f>IF(C10=0,"0",(C10/C11))</f>
        <v>0</v>
      </c>
      <c r="E10" s="239">
        <v>12.5</v>
      </c>
      <c r="F10" s="807">
        <f>IF(E10=0,"0",(E10/E11))</f>
        <v>0.125</v>
      </c>
      <c r="G10" s="239">
        <v>0</v>
      </c>
      <c r="H10" s="807" t="str">
        <f>IF(G10=0,"0",(G10/G11))</f>
        <v>0</v>
      </c>
      <c r="I10" s="239">
        <v>7</v>
      </c>
      <c r="J10" s="807">
        <f>IF(I10=0,"0",(I10/I11))</f>
        <v>7.0000000000000007E-2</v>
      </c>
      <c r="K10" s="239">
        <v>0</v>
      </c>
      <c r="L10" s="807" t="str">
        <f>IF(K10=0,"0",(K10/K11))</f>
        <v>0</v>
      </c>
      <c r="M10" s="239">
        <v>0</v>
      </c>
      <c r="N10" s="807" t="str">
        <f>IF(M10=0,"0",(M10/M11))</f>
        <v>0</v>
      </c>
      <c r="O10" s="240">
        <f>AVERAGE(C10,E10,G10,I10,K10,M10)</f>
        <v>3.25</v>
      </c>
      <c r="P10" s="807">
        <f>IF(O10=0,"0",(O10/O11))</f>
        <v>3.2500000000000001E-2</v>
      </c>
      <c r="Q10" s="239"/>
      <c r="R10" s="807" t="str">
        <f>IF(Q10=0,"0",(Q10/Q11))</f>
        <v>0</v>
      </c>
      <c r="S10" s="239"/>
      <c r="T10" s="807" t="str">
        <f>IF(S10=0,"0",(S10/S11))</f>
        <v>0</v>
      </c>
      <c r="U10" s="239"/>
      <c r="V10" s="807" t="str">
        <f>IF(U10=0,"0",(U10/U11))</f>
        <v>0</v>
      </c>
      <c r="W10" s="239"/>
      <c r="X10" s="807" t="str">
        <f>IF(W10=0,"0",(W10/W11))</f>
        <v>0</v>
      </c>
      <c r="Y10" s="239"/>
      <c r="Z10" s="807" t="str">
        <f>IF(Y10=0,"0",(Y10/Y11))</f>
        <v>0</v>
      </c>
      <c r="AA10" s="239"/>
      <c r="AB10" s="807" t="str">
        <f>IF(AA10=0,"0",(AA10/AA11))</f>
        <v>0</v>
      </c>
      <c r="AC10" s="240" t="e">
        <f>AVERAGE(Q10,S10,U10,W10,Y10,AA10)</f>
        <v>#DIV/0!</v>
      </c>
      <c r="AD10" s="807" t="e">
        <f>IF(AC10=0,"0",(AC10/AC11))</f>
        <v>#DIV/0!</v>
      </c>
      <c r="AE10" s="241">
        <f>AVERAGE(C10,E10,G10,I10,K10,Q10,M10,S10,U10,W10,Y10,AA10)</f>
        <v>3.25</v>
      </c>
      <c r="AF10" s="809">
        <f>IF(AE10=0,"0",(AE10/AE11))</f>
        <v>3.2500000000000001E-2</v>
      </c>
      <c r="AG10" s="811"/>
      <c r="AH10" s="812"/>
      <c r="AI10" s="813"/>
    </row>
    <row r="11" spans="1:35" ht="62.25" customHeight="1" thickBot="1" x14ac:dyDescent="0.25">
      <c r="A11" s="804"/>
      <c r="B11" s="242" t="s">
        <v>339</v>
      </c>
      <c r="C11" s="243">
        <v>100</v>
      </c>
      <c r="D11" s="806"/>
      <c r="E11" s="244">
        <v>100</v>
      </c>
      <c r="F11" s="808"/>
      <c r="G11" s="244">
        <v>100</v>
      </c>
      <c r="H11" s="808"/>
      <c r="I11" s="244">
        <v>100</v>
      </c>
      <c r="J11" s="808"/>
      <c r="K11" s="244">
        <v>100</v>
      </c>
      <c r="L11" s="808"/>
      <c r="M11" s="244">
        <v>100</v>
      </c>
      <c r="N11" s="808"/>
      <c r="O11" s="245">
        <f>AVERAGE(C11,E11,G11,I11,K11,M11)</f>
        <v>100</v>
      </c>
      <c r="P11" s="808"/>
      <c r="Q11" s="244">
        <v>100</v>
      </c>
      <c r="R11" s="808"/>
      <c r="S11" s="244">
        <v>100</v>
      </c>
      <c r="T11" s="808"/>
      <c r="U11" s="244">
        <v>100</v>
      </c>
      <c r="V11" s="808"/>
      <c r="W11" s="244">
        <v>100</v>
      </c>
      <c r="X11" s="808"/>
      <c r="Y11" s="244">
        <v>100</v>
      </c>
      <c r="Z11" s="808"/>
      <c r="AA11" s="244">
        <v>100</v>
      </c>
      <c r="AB11" s="808"/>
      <c r="AC11" s="245">
        <f>AVERAGE(Q11,S11,U11,W11,Y11,AA11)</f>
        <v>100</v>
      </c>
      <c r="AD11" s="808"/>
      <c r="AE11" s="246">
        <f>AVERAGE(C11,E11,G11,I11,K11,Q11,M11,S11,U11,W11,Y11,AA11)</f>
        <v>100</v>
      </c>
      <c r="AF11" s="810"/>
      <c r="AG11" s="814"/>
      <c r="AH11" s="815"/>
      <c r="AI11" s="816"/>
    </row>
    <row r="41" spans="1:38" s="199" customFormat="1" ht="30" customHeight="1" x14ac:dyDescent="0.2">
      <c r="A41" s="226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R41" s="18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</row>
    <row r="111" spans="1:38" s="199" customFormat="1" ht="30" customHeight="1" x14ac:dyDescent="0.2">
      <c r="A111" s="226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R111" s="174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</row>
    <row r="112" spans="1:38" s="199" customFormat="1" ht="30" customHeight="1" x14ac:dyDescent="0.2">
      <c r="A112" s="226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R112" s="174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</row>
    <row r="113" spans="1:38" s="199" customFormat="1" ht="30" customHeight="1" x14ac:dyDescent="0.2">
      <c r="A113" s="226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R113" s="174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</row>
    <row r="114" spans="1:38" s="199" customFormat="1" ht="30" customHeight="1" x14ac:dyDescent="0.2">
      <c r="A114" s="226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R114" s="174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</row>
    <row r="115" spans="1:38" s="199" customFormat="1" ht="30" customHeight="1" x14ac:dyDescent="0.2">
      <c r="A115" s="226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R115" s="174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</row>
    <row r="116" spans="1:38" s="199" customFormat="1" ht="30" customHeight="1" x14ac:dyDescent="0.2">
      <c r="A116" s="226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R116" s="174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</row>
    <row r="117" spans="1:38" s="199" customFormat="1" ht="30" customHeight="1" x14ac:dyDescent="0.2">
      <c r="A117" s="226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R117" s="174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</row>
    <row r="118" spans="1:38" s="199" customFormat="1" ht="30" customHeight="1" x14ac:dyDescent="0.2">
      <c r="A118" s="226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R118" s="174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</row>
    <row r="119" spans="1:38" s="199" customFormat="1" ht="30" customHeight="1" x14ac:dyDescent="0.2">
      <c r="A119" s="226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R119" s="174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</row>
    <row r="120" spans="1:38" s="199" customFormat="1" ht="30" customHeight="1" x14ac:dyDescent="0.2">
      <c r="A120" s="226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R120" s="174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</row>
    <row r="121" spans="1:38" s="199" customFormat="1" ht="30" customHeight="1" x14ac:dyDescent="0.2">
      <c r="A121" s="226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R121" s="174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</row>
  </sheetData>
  <sheetProtection formatCells="0"/>
  <mergeCells count="31">
    <mergeCell ref="X10:X11"/>
    <mergeCell ref="Z10:Z11"/>
    <mergeCell ref="AB10:AB11"/>
    <mergeCell ref="AD10:AD11"/>
    <mergeCell ref="AF10:AF11"/>
    <mergeCell ref="AG10:AI11"/>
    <mergeCell ref="L10:L11"/>
    <mergeCell ref="N10:N11"/>
    <mergeCell ref="P10:P11"/>
    <mergeCell ref="R10:R11"/>
    <mergeCell ref="T10:T11"/>
    <mergeCell ref="V10:V11"/>
    <mergeCell ref="C6:O6"/>
    <mergeCell ref="A8:A9"/>
    <mergeCell ref="B8:B9"/>
    <mergeCell ref="C8:AF8"/>
    <mergeCell ref="AG8:AI9"/>
    <mergeCell ref="A10:A11"/>
    <mergeCell ref="D10:D11"/>
    <mergeCell ref="F10:F11"/>
    <mergeCell ref="H10:H11"/>
    <mergeCell ref="J10:J11"/>
    <mergeCell ref="A1:A4"/>
    <mergeCell ref="B1:M1"/>
    <mergeCell ref="N1:O1"/>
    <mergeCell ref="B2:M2"/>
    <mergeCell ref="N2:O2"/>
    <mergeCell ref="B3:M3"/>
    <mergeCell ref="N3:O3"/>
    <mergeCell ref="B4:M4"/>
    <mergeCell ref="N4:O4"/>
  </mergeCells>
  <conditionalFormatting sqref="P10">
    <cfRule type="cellIs" dxfId="153" priority="43" operator="greaterThanOrEqual">
      <formula>1.001</formula>
    </cfRule>
    <cfRule type="cellIs" dxfId="152" priority="44" operator="between">
      <formula>0.96</formula>
      <formula>1</formula>
    </cfRule>
    <cfRule type="cellIs" dxfId="151" priority="45" operator="lessThanOrEqual">
      <formula>0.95</formula>
    </cfRule>
  </conditionalFormatting>
  <conditionalFormatting sqref="D10">
    <cfRule type="cellIs" dxfId="150" priority="40" operator="greaterThanOrEqual">
      <formula>1.001</formula>
    </cfRule>
    <cfRule type="cellIs" dxfId="149" priority="41" operator="between">
      <formula>0.96</formula>
      <formula>1</formula>
    </cfRule>
    <cfRule type="cellIs" dxfId="148" priority="42" operator="lessThanOrEqual">
      <formula>0.95</formula>
    </cfRule>
  </conditionalFormatting>
  <conditionalFormatting sqref="F10">
    <cfRule type="cellIs" dxfId="147" priority="37" operator="greaterThanOrEqual">
      <formula>1.001</formula>
    </cfRule>
    <cfRule type="cellIs" dxfId="146" priority="38" operator="between">
      <formula>0.96</formula>
      <formula>1</formula>
    </cfRule>
    <cfRule type="cellIs" dxfId="145" priority="39" operator="lessThanOrEqual">
      <formula>0.95</formula>
    </cfRule>
  </conditionalFormatting>
  <conditionalFormatting sqref="H10">
    <cfRule type="cellIs" dxfId="144" priority="34" operator="greaterThanOrEqual">
      <formula>1.001</formula>
    </cfRule>
    <cfRule type="cellIs" dxfId="143" priority="35" operator="between">
      <formula>0.96</formula>
      <formula>1</formula>
    </cfRule>
    <cfRule type="cellIs" dxfId="142" priority="36" operator="lessThanOrEqual">
      <formula>0.95</formula>
    </cfRule>
  </conditionalFormatting>
  <conditionalFormatting sqref="J10">
    <cfRule type="cellIs" dxfId="141" priority="31" operator="greaterThanOrEqual">
      <formula>1.001</formula>
    </cfRule>
    <cfRule type="cellIs" dxfId="140" priority="32" operator="between">
      <formula>0.96</formula>
      <formula>1</formula>
    </cfRule>
    <cfRule type="cellIs" dxfId="139" priority="33" operator="lessThanOrEqual">
      <formula>0.95</formula>
    </cfRule>
  </conditionalFormatting>
  <conditionalFormatting sqref="L10">
    <cfRule type="cellIs" dxfId="138" priority="28" operator="greaterThanOrEqual">
      <formula>1.001</formula>
    </cfRule>
    <cfRule type="cellIs" dxfId="137" priority="29" operator="between">
      <formula>0.96</formula>
      <formula>1</formula>
    </cfRule>
    <cfRule type="cellIs" dxfId="136" priority="30" operator="lessThanOrEqual">
      <formula>0.95</formula>
    </cfRule>
  </conditionalFormatting>
  <conditionalFormatting sqref="N10">
    <cfRule type="cellIs" dxfId="135" priority="25" operator="greaterThanOrEqual">
      <formula>1.001</formula>
    </cfRule>
    <cfRule type="cellIs" dxfId="134" priority="26" operator="between">
      <formula>0.96</formula>
      <formula>1</formula>
    </cfRule>
    <cfRule type="cellIs" dxfId="133" priority="27" operator="lessThanOrEqual">
      <formula>0.95</formula>
    </cfRule>
  </conditionalFormatting>
  <conditionalFormatting sqref="AF10">
    <cfRule type="cellIs" dxfId="132" priority="22" operator="greaterThanOrEqual">
      <formula>1.001</formula>
    </cfRule>
    <cfRule type="cellIs" dxfId="131" priority="23" operator="between">
      <formula>0.96</formula>
      <formula>1</formula>
    </cfRule>
    <cfRule type="cellIs" dxfId="130" priority="24" operator="lessThanOrEqual">
      <formula>0.95</formula>
    </cfRule>
  </conditionalFormatting>
  <conditionalFormatting sqref="R10">
    <cfRule type="cellIs" dxfId="129" priority="19" operator="greaterThanOrEqual">
      <formula>1.001</formula>
    </cfRule>
    <cfRule type="cellIs" dxfId="128" priority="20" operator="between">
      <formula>0.96</formula>
      <formula>1</formula>
    </cfRule>
    <cfRule type="cellIs" dxfId="127" priority="21" operator="lessThanOrEqual">
      <formula>0.95</formula>
    </cfRule>
  </conditionalFormatting>
  <conditionalFormatting sqref="T10">
    <cfRule type="cellIs" dxfId="126" priority="16" operator="greaterThanOrEqual">
      <formula>1.001</formula>
    </cfRule>
    <cfRule type="cellIs" dxfId="125" priority="17" operator="between">
      <formula>0.96</formula>
      <formula>1</formula>
    </cfRule>
    <cfRule type="cellIs" dxfId="124" priority="18" operator="lessThanOrEqual">
      <formula>0.95</formula>
    </cfRule>
  </conditionalFormatting>
  <conditionalFormatting sqref="V10">
    <cfRule type="cellIs" dxfId="123" priority="13" operator="greaterThanOrEqual">
      <formula>1.001</formula>
    </cfRule>
    <cfRule type="cellIs" dxfId="122" priority="14" operator="between">
      <formula>0.96</formula>
      <formula>1</formula>
    </cfRule>
    <cfRule type="cellIs" dxfId="121" priority="15" operator="lessThanOrEqual">
      <formula>0.95</formula>
    </cfRule>
  </conditionalFormatting>
  <conditionalFormatting sqref="X10">
    <cfRule type="cellIs" dxfId="120" priority="10" operator="greaterThanOrEqual">
      <formula>1.001</formula>
    </cfRule>
    <cfRule type="cellIs" dxfId="119" priority="11" operator="between">
      <formula>0.96</formula>
      <formula>1</formula>
    </cfRule>
    <cfRule type="cellIs" dxfId="118" priority="12" operator="lessThanOrEqual">
      <formula>0.95</formula>
    </cfRule>
  </conditionalFormatting>
  <conditionalFormatting sqref="Z10">
    <cfRule type="cellIs" dxfId="117" priority="7" operator="greaterThanOrEqual">
      <formula>1.001</formula>
    </cfRule>
    <cfRule type="cellIs" dxfId="116" priority="8" operator="between">
      <formula>0.96</formula>
      <formula>1</formula>
    </cfRule>
    <cfRule type="cellIs" dxfId="115" priority="9" operator="lessThanOrEqual">
      <formula>0.95</formula>
    </cfRule>
  </conditionalFormatting>
  <conditionalFormatting sqref="AB10">
    <cfRule type="cellIs" dxfId="114" priority="4" operator="greaterThanOrEqual">
      <formula>1.001</formula>
    </cfRule>
    <cfRule type="cellIs" dxfId="113" priority="5" operator="between">
      <formula>0.96</formula>
      <formula>1</formula>
    </cfRule>
    <cfRule type="cellIs" dxfId="112" priority="6" operator="lessThanOrEqual">
      <formula>0.95</formula>
    </cfRule>
  </conditionalFormatting>
  <conditionalFormatting sqref="AD10">
    <cfRule type="cellIs" dxfId="111" priority="1" operator="greaterThanOrEqual">
      <formula>1.001</formula>
    </cfRule>
    <cfRule type="cellIs" dxfId="110" priority="2" operator="between">
      <formula>0.96</formula>
      <formula>1</formula>
    </cfRule>
    <cfRule type="cellIs" dxfId="109" priority="3" operator="lessThanOrEqual">
      <formula>0.95</formula>
    </cfRule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181"/>
  <sheetViews>
    <sheetView topLeftCell="A59" zoomScaleNormal="100" workbookViewId="0">
      <selection activeCell="C73" sqref="C73:P73"/>
    </sheetView>
  </sheetViews>
  <sheetFormatPr baseColWidth="10" defaultRowHeight="12.75" x14ac:dyDescent="0.2"/>
  <cols>
    <col min="1" max="1" width="0.7109375" style="167" customWidth="1"/>
    <col min="2" max="2" width="30" style="167" customWidth="1"/>
    <col min="3" max="3" width="16.85546875" style="167" customWidth="1"/>
    <col min="4" max="4" width="7.42578125" style="167" bestFit="1" customWidth="1"/>
    <col min="5" max="5" width="4.7109375" style="167" bestFit="1" customWidth="1"/>
    <col min="6" max="6" width="9.5703125" style="167" bestFit="1" customWidth="1"/>
    <col min="7" max="7" width="5.42578125" style="167" bestFit="1" customWidth="1"/>
    <col min="8" max="8" width="5.140625" style="167" bestFit="1" customWidth="1"/>
    <col min="9" max="9" width="9.5703125" style="167" bestFit="1" customWidth="1"/>
    <col min="10" max="10" width="4.140625" style="167" bestFit="1" customWidth="1"/>
    <col min="11" max="11" width="6.42578125" style="167" bestFit="1" customWidth="1"/>
    <col min="12" max="12" width="9.5703125" style="167" bestFit="1" customWidth="1"/>
    <col min="13" max="13" width="8.42578125" style="167" customWidth="1"/>
    <col min="14" max="14" width="6.42578125" style="167" customWidth="1"/>
    <col min="15" max="15" width="11" style="167" customWidth="1"/>
    <col min="16" max="16" width="12.140625" style="167" customWidth="1"/>
    <col min="17" max="18" width="11.7109375" style="167" customWidth="1"/>
    <col min="19" max="19" width="11.42578125" style="169" hidden="1" customWidth="1"/>
    <col min="20" max="16384" width="11.42578125" style="167"/>
  </cols>
  <sheetData>
    <row r="1" spans="1:19" ht="6" customHeight="1" thickBot="1" x14ac:dyDescent="0.25"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9" ht="16.5" customHeight="1" x14ac:dyDescent="0.2">
      <c r="B2" s="650"/>
      <c r="C2" s="653" t="s">
        <v>56</v>
      </c>
      <c r="D2" s="654"/>
      <c r="E2" s="654"/>
      <c r="F2" s="654"/>
      <c r="G2" s="654"/>
      <c r="H2" s="654"/>
      <c r="I2" s="654"/>
      <c r="J2" s="654"/>
      <c r="K2" s="654"/>
      <c r="L2" s="654"/>
      <c r="M2" s="655"/>
      <c r="N2" s="656" t="s">
        <v>185</v>
      </c>
      <c r="O2" s="657"/>
      <c r="P2" s="658"/>
      <c r="S2" s="167">
        <v>0.95</v>
      </c>
    </row>
    <row r="3" spans="1:19" ht="15.75" customHeight="1" x14ac:dyDescent="0.2">
      <c r="B3" s="651"/>
      <c r="C3" s="659" t="s">
        <v>58</v>
      </c>
      <c r="D3" s="660"/>
      <c r="E3" s="660"/>
      <c r="F3" s="660"/>
      <c r="G3" s="660"/>
      <c r="H3" s="660"/>
      <c r="I3" s="660"/>
      <c r="J3" s="660"/>
      <c r="K3" s="660"/>
      <c r="L3" s="660"/>
      <c r="M3" s="661"/>
      <c r="N3" s="662" t="s">
        <v>189</v>
      </c>
      <c r="O3" s="663"/>
      <c r="P3" s="664"/>
      <c r="S3" s="167">
        <v>0.94999</v>
      </c>
    </row>
    <row r="4" spans="1:19" ht="15.75" customHeight="1" x14ac:dyDescent="0.2">
      <c r="B4" s="651"/>
      <c r="C4" s="659" t="s">
        <v>59</v>
      </c>
      <c r="D4" s="660"/>
      <c r="E4" s="660"/>
      <c r="F4" s="660"/>
      <c r="G4" s="660"/>
      <c r="H4" s="660"/>
      <c r="I4" s="660"/>
      <c r="J4" s="660"/>
      <c r="K4" s="660"/>
      <c r="L4" s="660"/>
      <c r="M4" s="661"/>
      <c r="N4" s="662" t="s">
        <v>186</v>
      </c>
      <c r="O4" s="663"/>
      <c r="P4" s="664"/>
      <c r="S4" s="167">
        <v>0.65</v>
      </c>
    </row>
    <row r="5" spans="1:19" ht="16.5" customHeight="1" thickBot="1" x14ac:dyDescent="0.25">
      <c r="B5" s="652"/>
      <c r="C5" s="665" t="s">
        <v>60</v>
      </c>
      <c r="D5" s="666"/>
      <c r="E5" s="666"/>
      <c r="F5" s="666"/>
      <c r="G5" s="666"/>
      <c r="H5" s="666"/>
      <c r="I5" s="666"/>
      <c r="J5" s="666"/>
      <c r="K5" s="666"/>
      <c r="L5" s="666"/>
      <c r="M5" s="667"/>
      <c r="N5" s="668" t="s">
        <v>61</v>
      </c>
      <c r="O5" s="669"/>
      <c r="P5" s="670"/>
      <c r="S5" s="167">
        <v>0.64998999999999996</v>
      </c>
    </row>
    <row r="6" spans="1:19" ht="3" customHeight="1" thickBot="1" x14ac:dyDescent="0.2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S6" s="170"/>
    </row>
    <row r="7" spans="1:19" x14ac:dyDescent="0.2">
      <c r="A7" s="171"/>
      <c r="B7" s="671" t="s">
        <v>65</v>
      </c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3"/>
      <c r="Q7" s="171"/>
      <c r="S7" s="170"/>
    </row>
    <row r="8" spans="1:19" ht="13.5" thickBot="1" x14ac:dyDescent="0.25">
      <c r="A8" s="171"/>
      <c r="B8" s="674"/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6"/>
      <c r="Q8" s="171"/>
    </row>
    <row r="9" spans="1:19" ht="6.75" customHeight="1" thickBot="1" x14ac:dyDescent="0.25">
      <c r="A9" s="171"/>
      <c r="B9" s="677"/>
      <c r="C9" s="677"/>
      <c r="D9" s="677"/>
      <c r="E9" s="677"/>
      <c r="F9" s="677"/>
      <c r="G9" s="677"/>
      <c r="H9" s="677"/>
      <c r="I9" s="677"/>
      <c r="J9" s="677"/>
      <c r="K9" s="677"/>
      <c r="L9" s="677"/>
      <c r="M9" s="677"/>
      <c r="N9" s="677"/>
      <c r="O9" s="677"/>
      <c r="P9" s="677"/>
      <c r="Q9" s="171"/>
    </row>
    <row r="10" spans="1:19" ht="26.25" customHeight="1" thickBot="1" x14ac:dyDescent="0.25">
      <c r="A10" s="171"/>
      <c r="B10" s="90" t="s">
        <v>83</v>
      </c>
      <c r="C10" s="457">
        <v>2024</v>
      </c>
      <c r="D10" s="458"/>
      <c r="E10" s="458"/>
      <c r="F10" s="458"/>
      <c r="G10" s="458"/>
      <c r="H10" s="458"/>
      <c r="I10" s="459"/>
      <c r="J10" s="452" t="s">
        <v>1</v>
      </c>
      <c r="K10" s="453"/>
      <c r="L10" s="453"/>
      <c r="M10" s="453"/>
      <c r="N10" s="468" t="s">
        <v>190</v>
      </c>
      <c r="O10" s="469"/>
      <c r="P10" s="470"/>
      <c r="Q10" s="171"/>
    </row>
    <row r="11" spans="1:19" ht="4.5" customHeight="1" thickBot="1" x14ac:dyDescent="0.25">
      <c r="A11" s="171"/>
      <c r="B11" s="460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2"/>
      <c r="Q11" s="171"/>
    </row>
    <row r="12" spans="1:19" ht="13.5" thickBot="1" x14ac:dyDescent="0.25">
      <c r="A12" s="171"/>
      <c r="B12" s="62" t="s">
        <v>0</v>
      </c>
      <c r="C12" s="463" t="s">
        <v>170</v>
      </c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4"/>
      <c r="Q12" s="171"/>
    </row>
    <row r="13" spans="1:19" ht="4.5" customHeight="1" thickBot="1" x14ac:dyDescent="0.25">
      <c r="A13" s="171"/>
      <c r="B13" s="465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7"/>
      <c r="Q13" s="171"/>
    </row>
    <row r="14" spans="1:19" ht="18" customHeight="1" thickBot="1" x14ac:dyDescent="0.25">
      <c r="A14" s="171"/>
      <c r="B14" s="62" t="s">
        <v>6</v>
      </c>
      <c r="C14" s="468" t="s">
        <v>340</v>
      </c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70"/>
      <c r="Q14" s="171"/>
    </row>
    <row r="15" spans="1:19" ht="4.5" customHeight="1" thickBot="1" x14ac:dyDescent="0.25">
      <c r="A15" s="171"/>
      <c r="B15" s="471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472"/>
      <c r="P15" s="473"/>
      <c r="Q15" s="171"/>
    </row>
    <row r="16" spans="1:19" ht="32.25" customHeight="1" thickBot="1" x14ac:dyDescent="0.25">
      <c r="A16" s="171"/>
      <c r="B16" s="62" t="s">
        <v>25</v>
      </c>
      <c r="C16" s="468" t="s">
        <v>341</v>
      </c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69"/>
      <c r="P16" s="470"/>
      <c r="Q16" s="171"/>
    </row>
    <row r="17" spans="1:17" ht="4.5" customHeight="1" thickBot="1" x14ac:dyDescent="0.25">
      <c r="A17" s="171"/>
      <c r="B17" s="471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3"/>
      <c r="Q17" s="171"/>
    </row>
    <row r="18" spans="1:17" ht="26.25" customHeight="1" thickBot="1" x14ac:dyDescent="0.25">
      <c r="A18" s="171"/>
      <c r="B18" s="62" t="s">
        <v>11</v>
      </c>
      <c r="C18" s="775" t="s">
        <v>260</v>
      </c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8"/>
      <c r="Q18" s="171"/>
    </row>
    <row r="19" spans="1:17" ht="4.5" customHeight="1" thickBot="1" x14ac:dyDescent="0.25">
      <c r="A19" s="171"/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M19" s="504"/>
      <c r="N19" s="504"/>
      <c r="O19" s="504"/>
      <c r="P19" s="504"/>
      <c r="Q19" s="171"/>
    </row>
    <row r="20" spans="1:17" ht="17.25" customHeight="1" thickBot="1" x14ac:dyDescent="0.25">
      <c r="A20" s="171"/>
      <c r="B20" s="679" t="s">
        <v>26</v>
      </c>
      <c r="C20" s="680"/>
      <c r="D20" s="680"/>
      <c r="E20" s="680"/>
      <c r="F20" s="680"/>
      <c r="G20" s="680"/>
      <c r="H20" s="680"/>
      <c r="I20" s="680"/>
      <c r="J20" s="680"/>
      <c r="K20" s="680"/>
      <c r="L20" s="680"/>
      <c r="M20" s="680"/>
      <c r="N20" s="680"/>
      <c r="O20" s="680"/>
      <c r="P20" s="681"/>
      <c r="Q20" s="171"/>
    </row>
    <row r="21" spans="1:17" ht="4.5" customHeight="1" thickBot="1" x14ac:dyDescent="0.25">
      <c r="A21" s="171"/>
      <c r="B21" s="682"/>
      <c r="C21" s="683"/>
      <c r="D21" s="683"/>
      <c r="E21" s="683"/>
      <c r="F21" s="683"/>
      <c r="G21" s="683"/>
      <c r="H21" s="683"/>
      <c r="I21" s="683"/>
      <c r="J21" s="683"/>
      <c r="K21" s="683"/>
      <c r="L21" s="683"/>
      <c r="M21" s="683"/>
      <c r="N21" s="683"/>
      <c r="O21" s="683"/>
      <c r="P21" s="684"/>
      <c r="Q21" s="171"/>
    </row>
    <row r="22" spans="1:17" ht="51" customHeight="1" thickBot="1" x14ac:dyDescent="0.25">
      <c r="A22" s="171"/>
      <c r="B22" s="62" t="s">
        <v>3</v>
      </c>
      <c r="C22" s="817"/>
      <c r="D22" s="818"/>
      <c r="E22" s="818"/>
      <c r="F22" s="818"/>
      <c r="G22" s="818"/>
      <c r="H22" s="818"/>
      <c r="I22" s="818"/>
      <c r="J22" s="818"/>
      <c r="K22" s="818"/>
      <c r="L22" s="818"/>
      <c r="M22" s="818"/>
      <c r="N22" s="818"/>
      <c r="O22" s="818"/>
      <c r="P22" s="819"/>
      <c r="Q22" s="171"/>
    </row>
    <row r="23" spans="1:17" ht="4.5" customHeight="1" thickBot="1" x14ac:dyDescent="0.25">
      <c r="A23" s="171"/>
      <c r="B23" s="471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3"/>
      <c r="Q23" s="171"/>
    </row>
    <row r="24" spans="1:17" ht="82.5" customHeight="1" thickBot="1" x14ac:dyDescent="0.25">
      <c r="A24" s="171"/>
      <c r="B24" s="62" t="s">
        <v>12</v>
      </c>
      <c r="C24" s="487" t="s">
        <v>342</v>
      </c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9"/>
      <c r="Q24" s="171"/>
    </row>
    <row r="25" spans="1:17" ht="4.5" customHeight="1" thickBot="1" x14ac:dyDescent="0.25">
      <c r="A25" s="171"/>
      <c r="B25" s="471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3"/>
      <c r="Q25" s="171"/>
    </row>
    <row r="26" spans="1:17" ht="13.5" customHeight="1" thickBot="1" x14ac:dyDescent="0.25">
      <c r="A26" s="171"/>
      <c r="B26" s="88" t="s">
        <v>2</v>
      </c>
      <c r="C26" s="686">
        <v>0.2</v>
      </c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1"/>
      <c r="Q26" s="171"/>
    </row>
    <row r="27" spans="1:17" ht="4.5" customHeight="1" thickBot="1" x14ac:dyDescent="0.25">
      <c r="A27" s="171"/>
      <c r="B27" s="687"/>
      <c r="C27" s="688"/>
      <c r="D27" s="688"/>
      <c r="E27" s="688"/>
      <c r="F27" s="688"/>
      <c r="G27" s="688"/>
      <c r="H27" s="688"/>
      <c r="I27" s="688"/>
      <c r="J27" s="688"/>
      <c r="K27" s="688"/>
      <c r="L27" s="688"/>
      <c r="M27" s="688"/>
      <c r="N27" s="688"/>
      <c r="O27" s="688"/>
      <c r="P27" s="689"/>
      <c r="Q27" s="171"/>
    </row>
    <row r="28" spans="1:17" ht="12.75" customHeight="1" thickBot="1" x14ac:dyDescent="0.25">
      <c r="A28" s="171"/>
      <c r="B28" s="88" t="s">
        <v>13</v>
      </c>
      <c r="C28" s="172" t="s">
        <v>14</v>
      </c>
      <c r="D28" s="509" t="s">
        <v>343</v>
      </c>
      <c r="E28" s="510"/>
      <c r="F28" s="510"/>
      <c r="G28" s="511"/>
      <c r="H28" s="690" t="s">
        <v>15</v>
      </c>
      <c r="I28" s="690"/>
      <c r="J28" s="690"/>
      <c r="K28" s="509" t="s">
        <v>344</v>
      </c>
      <c r="L28" s="510"/>
      <c r="M28" s="511"/>
      <c r="N28" s="691" t="s">
        <v>16</v>
      </c>
      <c r="O28" s="692"/>
      <c r="P28" s="230" t="s">
        <v>345</v>
      </c>
      <c r="Q28" s="171"/>
    </row>
    <row r="29" spans="1:17" ht="4.5" customHeight="1" thickBot="1" x14ac:dyDescent="0.25">
      <c r="A29" s="171"/>
      <c r="B29" s="503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5"/>
      <c r="Q29" s="171"/>
    </row>
    <row r="30" spans="1:17" ht="13.5" thickBot="1" x14ac:dyDescent="0.25">
      <c r="A30" s="171"/>
      <c r="B30" s="88" t="s">
        <v>7</v>
      </c>
      <c r="C30" s="506" t="s">
        <v>184</v>
      </c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8"/>
      <c r="Q30" s="171"/>
    </row>
    <row r="31" spans="1:17" ht="4.5" customHeight="1" thickBot="1" x14ac:dyDescent="0.25">
      <c r="A31" s="171"/>
      <c r="B31" s="471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3"/>
      <c r="Q31" s="171"/>
    </row>
    <row r="32" spans="1:17" ht="13.5" thickBot="1" x14ac:dyDescent="0.25">
      <c r="A32" s="171"/>
      <c r="B32" s="88" t="s">
        <v>4</v>
      </c>
      <c r="C32" s="509" t="s">
        <v>71</v>
      </c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8"/>
      <c r="Q32" s="171"/>
    </row>
    <row r="33" spans="1:17" ht="4.5" customHeight="1" thickBot="1" x14ac:dyDescent="0.25">
      <c r="A33" s="171"/>
      <c r="B33" s="471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3"/>
      <c r="Q33" s="171"/>
    </row>
    <row r="34" spans="1:17" ht="13.5" thickBot="1" x14ac:dyDescent="0.25">
      <c r="A34" s="171"/>
      <c r="B34" s="88" t="s">
        <v>23</v>
      </c>
      <c r="C34" s="509" t="s">
        <v>71</v>
      </c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8"/>
      <c r="Q34" s="171"/>
    </row>
    <row r="35" spans="1:17" ht="4.5" customHeight="1" thickBot="1" x14ac:dyDescent="0.25">
      <c r="A35" s="171"/>
      <c r="B35" s="465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7"/>
      <c r="Q35" s="171"/>
    </row>
    <row r="36" spans="1:17" ht="16.5" customHeight="1" thickBot="1" x14ac:dyDescent="0.25">
      <c r="A36" s="171"/>
      <c r="B36" s="88" t="s">
        <v>64</v>
      </c>
      <c r="C36" s="506" t="s">
        <v>71</v>
      </c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8"/>
      <c r="Q36" s="171"/>
    </row>
    <row r="37" spans="1:17" ht="4.5" customHeight="1" thickBot="1" x14ac:dyDescent="0.25">
      <c r="A37" s="171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71"/>
    </row>
    <row r="38" spans="1:17" ht="13.5" thickBot="1" x14ac:dyDescent="0.25">
      <c r="A38" s="171"/>
      <c r="B38" s="693" t="s">
        <v>17</v>
      </c>
      <c r="C38" s="694"/>
      <c r="D38" s="694"/>
      <c r="E38" s="694"/>
      <c r="F38" s="694"/>
      <c r="G38" s="694"/>
      <c r="H38" s="694"/>
      <c r="I38" s="694"/>
      <c r="J38" s="694"/>
      <c r="K38" s="694"/>
      <c r="L38" s="694"/>
      <c r="M38" s="694"/>
      <c r="N38" s="694"/>
      <c r="O38" s="695"/>
      <c r="P38" s="696"/>
      <c r="Q38" s="171"/>
    </row>
    <row r="39" spans="1:17" x14ac:dyDescent="0.2">
      <c r="A39" s="171"/>
      <c r="B39" s="175" t="s">
        <v>22</v>
      </c>
      <c r="C39" s="693" t="s">
        <v>18</v>
      </c>
      <c r="D39" s="694"/>
      <c r="E39" s="694"/>
      <c r="F39" s="694"/>
      <c r="G39" s="696"/>
      <c r="H39" s="693" t="s">
        <v>7</v>
      </c>
      <c r="I39" s="694"/>
      <c r="J39" s="694"/>
      <c r="K39" s="694"/>
      <c r="L39" s="696"/>
      <c r="M39" s="693" t="s">
        <v>19</v>
      </c>
      <c r="N39" s="694"/>
      <c r="O39" s="695"/>
      <c r="P39" s="696"/>
      <c r="Q39" s="171"/>
    </row>
    <row r="40" spans="1:17" ht="54" customHeight="1" x14ac:dyDescent="0.2">
      <c r="A40" s="171"/>
      <c r="B40" s="266" t="s">
        <v>349</v>
      </c>
      <c r="C40" s="516" t="s">
        <v>350</v>
      </c>
      <c r="D40" s="517"/>
      <c r="E40" s="517"/>
      <c r="F40" s="517"/>
      <c r="G40" s="518"/>
      <c r="H40" s="519" t="s">
        <v>351</v>
      </c>
      <c r="I40" s="519"/>
      <c r="J40" s="519"/>
      <c r="K40" s="519"/>
      <c r="L40" s="519"/>
      <c r="M40" s="520" t="s">
        <v>193</v>
      </c>
      <c r="N40" s="520"/>
      <c r="O40" s="520"/>
      <c r="P40" s="521"/>
      <c r="Q40" s="171"/>
    </row>
    <row r="41" spans="1:17" ht="55.5" customHeight="1" thickBot="1" x14ac:dyDescent="0.25">
      <c r="A41" s="171"/>
      <c r="B41" s="267" t="s">
        <v>352</v>
      </c>
      <c r="C41" s="516" t="s">
        <v>350</v>
      </c>
      <c r="D41" s="517"/>
      <c r="E41" s="517"/>
      <c r="F41" s="517"/>
      <c r="G41" s="518"/>
      <c r="H41" s="820" t="s">
        <v>351</v>
      </c>
      <c r="I41" s="820"/>
      <c r="J41" s="820"/>
      <c r="K41" s="820"/>
      <c r="L41" s="820"/>
      <c r="M41" s="520" t="s">
        <v>193</v>
      </c>
      <c r="N41" s="520"/>
      <c r="O41" s="520"/>
      <c r="P41" s="521"/>
      <c r="Q41" s="171"/>
    </row>
    <row r="42" spans="1:17" ht="13.5" customHeight="1" x14ac:dyDescent="0.2">
      <c r="A42" s="171"/>
      <c r="B42" s="247"/>
      <c r="C42" s="821"/>
      <c r="D42" s="821"/>
      <c r="E42" s="821"/>
      <c r="F42" s="821"/>
      <c r="G42" s="821"/>
      <c r="H42" s="821"/>
      <c r="I42" s="821"/>
      <c r="J42" s="821"/>
      <c r="K42" s="821"/>
      <c r="L42" s="821"/>
      <c r="M42" s="821"/>
      <c r="N42" s="821"/>
      <c r="O42" s="821"/>
      <c r="P42" s="822"/>
      <c r="Q42" s="171"/>
    </row>
    <row r="43" spans="1:17" ht="12.75" customHeight="1" x14ac:dyDescent="0.2">
      <c r="A43" s="171"/>
      <c r="B43" s="247"/>
      <c r="C43" s="821"/>
      <c r="D43" s="821"/>
      <c r="E43" s="821"/>
      <c r="F43" s="821"/>
      <c r="G43" s="821"/>
      <c r="H43" s="821"/>
      <c r="I43" s="821"/>
      <c r="J43" s="821"/>
      <c r="K43" s="821"/>
      <c r="L43" s="821"/>
      <c r="M43" s="821"/>
      <c r="N43" s="821"/>
      <c r="O43" s="821"/>
      <c r="P43" s="822"/>
      <c r="Q43" s="171"/>
    </row>
    <row r="44" spans="1:17" ht="11.25" customHeight="1" thickBot="1" x14ac:dyDescent="0.25">
      <c r="A44" s="171"/>
      <c r="B44" s="248"/>
      <c r="C44" s="823"/>
      <c r="D44" s="823"/>
      <c r="E44" s="823"/>
      <c r="F44" s="823"/>
      <c r="G44" s="823"/>
      <c r="H44" s="823"/>
      <c r="I44" s="823"/>
      <c r="J44" s="823"/>
      <c r="K44" s="823"/>
      <c r="L44" s="823"/>
      <c r="M44" s="823"/>
      <c r="N44" s="823"/>
      <c r="O44" s="823"/>
      <c r="P44" s="824"/>
      <c r="Q44" s="171"/>
    </row>
    <row r="45" spans="1:17" ht="4.5" customHeight="1" thickBot="1" x14ac:dyDescent="0.25">
      <c r="A45" s="171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1"/>
    </row>
    <row r="46" spans="1:17" ht="13.5" customHeight="1" thickBot="1" x14ac:dyDescent="0.25">
      <c r="A46" s="171"/>
      <c r="B46" s="679" t="s">
        <v>8</v>
      </c>
      <c r="C46" s="680"/>
      <c r="D46" s="680"/>
      <c r="E46" s="680"/>
      <c r="F46" s="680"/>
      <c r="G46" s="680"/>
      <c r="H46" s="680"/>
      <c r="I46" s="680"/>
      <c r="J46" s="680"/>
      <c r="K46" s="680"/>
      <c r="L46" s="680"/>
      <c r="M46" s="680"/>
      <c r="N46" s="680"/>
      <c r="O46" s="680"/>
      <c r="P46" s="681"/>
      <c r="Q46" s="171"/>
    </row>
    <row r="47" spans="1:17" ht="4.5" customHeight="1" thickBot="1" x14ac:dyDescent="0.25">
      <c r="A47" s="171"/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6"/>
      <c r="Q47" s="171"/>
    </row>
    <row r="48" spans="1:17" x14ac:dyDescent="0.2">
      <c r="A48" s="171"/>
      <c r="B48" s="542" t="s">
        <v>20</v>
      </c>
      <c r="C48" s="66" t="s">
        <v>9</v>
      </c>
      <c r="D48" s="67" t="s">
        <v>149</v>
      </c>
      <c r="E48" s="67" t="s">
        <v>150</v>
      </c>
      <c r="F48" s="67" t="s">
        <v>151</v>
      </c>
      <c r="G48" s="67" t="s">
        <v>152</v>
      </c>
      <c r="H48" s="67" t="s">
        <v>153</v>
      </c>
      <c r="I48" s="67" t="s">
        <v>154</v>
      </c>
      <c r="J48" s="67" t="s">
        <v>155</v>
      </c>
      <c r="K48" s="67" t="s">
        <v>156</v>
      </c>
      <c r="L48" s="67" t="s">
        <v>157</v>
      </c>
      <c r="M48" s="67" t="s">
        <v>158</v>
      </c>
      <c r="N48" s="67" t="s">
        <v>159</v>
      </c>
      <c r="O48" s="68" t="s">
        <v>160</v>
      </c>
      <c r="P48" s="69" t="s">
        <v>24</v>
      </c>
      <c r="Q48" s="171"/>
    </row>
    <row r="49" spans="1:17" ht="13.5" thickBot="1" x14ac:dyDescent="0.25">
      <c r="A49" s="171"/>
      <c r="B49" s="791"/>
      <c r="C49" s="232" t="s">
        <v>10</v>
      </c>
      <c r="D49" s="268">
        <v>0.47</v>
      </c>
      <c r="E49" s="249">
        <v>48</v>
      </c>
      <c r="F49" s="250">
        <f>'Registro de Datos_IRA'!H10</f>
        <v>0.49434571890145396</v>
      </c>
      <c r="G49" s="249">
        <v>46</v>
      </c>
      <c r="H49" s="249">
        <v>45</v>
      </c>
      <c r="I49" s="250">
        <f>'Registro de Datos_IRA'!P10</f>
        <v>0.27350427350427353</v>
      </c>
      <c r="J49" s="249"/>
      <c r="K49" s="249"/>
      <c r="L49" s="250" t="str">
        <f>'Registro de Datos_IRA'!X10</f>
        <v>0</v>
      </c>
      <c r="M49" s="249"/>
      <c r="N49" s="249"/>
      <c r="O49" s="250" t="str">
        <f>'Registro de Datos_IRA'!AF10</f>
        <v>0</v>
      </c>
      <c r="P49" s="250">
        <f>AVERAGE(F49,I49,L49,O49)</f>
        <v>0.38392499620286374</v>
      </c>
      <c r="Q49" s="171"/>
    </row>
    <row r="50" spans="1:17" ht="15.75" thickBot="1" x14ac:dyDescent="0.25">
      <c r="A50" s="171"/>
      <c r="B50" s="543"/>
      <c r="C50" s="70" t="s">
        <v>2</v>
      </c>
      <c r="D50" s="269">
        <v>0.2</v>
      </c>
      <c r="E50" s="269">
        <v>0.2</v>
      </c>
      <c r="F50" s="250">
        <v>0.2</v>
      </c>
      <c r="G50" s="269">
        <v>0.2</v>
      </c>
      <c r="H50" s="269">
        <v>0.2</v>
      </c>
      <c r="I50" s="250">
        <v>0.2</v>
      </c>
      <c r="J50" s="251"/>
      <c r="K50" s="251"/>
      <c r="L50" s="250">
        <v>0.2</v>
      </c>
      <c r="M50" s="251"/>
      <c r="N50" s="251"/>
      <c r="O50" s="250">
        <v>0.2</v>
      </c>
      <c r="P50" s="250">
        <v>0.2</v>
      </c>
      <c r="Q50" s="171"/>
    </row>
    <row r="51" spans="1:17" ht="4.5" customHeight="1" thickBot="1" x14ac:dyDescent="0.25">
      <c r="A51" s="171"/>
      <c r="B51" s="179">
        <v>0.9</v>
      </c>
      <c r="C51" s="180"/>
      <c r="D51" s="180"/>
      <c r="E51" s="180"/>
      <c r="F51" s="181">
        <f>+$C$26</f>
        <v>0.2</v>
      </c>
      <c r="G51" s="180"/>
      <c r="H51" s="180"/>
      <c r="I51" s="181">
        <f>+$C$26</f>
        <v>0.2</v>
      </c>
      <c r="J51" s="180"/>
      <c r="K51" s="180"/>
      <c r="L51" s="181">
        <f>+$C$26</f>
        <v>0.2</v>
      </c>
      <c r="M51" s="180"/>
      <c r="N51" s="180"/>
      <c r="O51" s="181">
        <f>+$C$26</f>
        <v>0.2</v>
      </c>
      <c r="P51" s="181">
        <f>+$C$26</f>
        <v>0.2</v>
      </c>
      <c r="Q51" s="171"/>
    </row>
    <row r="52" spans="1:17" ht="22.5" customHeight="1" thickBot="1" x14ac:dyDescent="0.25">
      <c r="A52" s="171"/>
      <c r="B52" s="679" t="s">
        <v>21</v>
      </c>
      <c r="C52" s="680"/>
      <c r="D52" s="680"/>
      <c r="E52" s="680"/>
      <c r="F52" s="680"/>
      <c r="G52" s="680"/>
      <c r="H52" s="680"/>
      <c r="I52" s="680"/>
      <c r="J52" s="680"/>
      <c r="K52" s="680"/>
      <c r="L52" s="680"/>
      <c r="M52" s="680"/>
      <c r="N52" s="680"/>
      <c r="O52" s="680"/>
      <c r="P52" s="681"/>
      <c r="Q52" s="171"/>
    </row>
    <row r="53" spans="1:17" x14ac:dyDescent="0.2">
      <c r="A53" s="171"/>
      <c r="B53" s="700"/>
      <c r="C53" s="701"/>
      <c r="D53" s="701"/>
      <c r="E53" s="701"/>
      <c r="F53" s="701"/>
      <c r="G53" s="701"/>
      <c r="H53" s="701"/>
      <c r="I53" s="701"/>
      <c r="J53" s="701"/>
      <c r="K53" s="701"/>
      <c r="L53" s="701"/>
      <c r="M53" s="701"/>
      <c r="N53" s="701"/>
      <c r="O53" s="701"/>
      <c r="P53" s="702"/>
      <c r="Q53" s="171"/>
    </row>
    <row r="54" spans="1:17" x14ac:dyDescent="0.2">
      <c r="A54" s="171"/>
      <c r="B54" s="703"/>
      <c r="C54" s="704"/>
      <c r="D54" s="704"/>
      <c r="E54" s="704"/>
      <c r="F54" s="704"/>
      <c r="G54" s="704"/>
      <c r="H54" s="704"/>
      <c r="I54" s="704"/>
      <c r="J54" s="704"/>
      <c r="K54" s="704"/>
      <c r="L54" s="704"/>
      <c r="M54" s="704"/>
      <c r="N54" s="704"/>
      <c r="O54" s="704"/>
      <c r="P54" s="705"/>
      <c r="Q54" s="171"/>
    </row>
    <row r="55" spans="1:17" x14ac:dyDescent="0.2">
      <c r="A55" s="171"/>
      <c r="B55" s="703"/>
      <c r="C55" s="704"/>
      <c r="D55" s="704"/>
      <c r="E55" s="704"/>
      <c r="F55" s="704"/>
      <c r="G55" s="704"/>
      <c r="H55" s="704"/>
      <c r="I55" s="704"/>
      <c r="J55" s="704"/>
      <c r="K55" s="704"/>
      <c r="L55" s="704"/>
      <c r="M55" s="704"/>
      <c r="N55" s="704"/>
      <c r="O55" s="704"/>
      <c r="P55" s="705"/>
      <c r="Q55" s="171"/>
    </row>
    <row r="56" spans="1:17" x14ac:dyDescent="0.2">
      <c r="A56" s="171"/>
      <c r="B56" s="703"/>
      <c r="C56" s="704"/>
      <c r="D56" s="704"/>
      <c r="E56" s="704"/>
      <c r="F56" s="704"/>
      <c r="G56" s="704"/>
      <c r="H56" s="704"/>
      <c r="I56" s="704"/>
      <c r="J56" s="704"/>
      <c r="K56" s="704"/>
      <c r="L56" s="704"/>
      <c r="M56" s="704"/>
      <c r="N56" s="704"/>
      <c r="O56" s="704"/>
      <c r="P56" s="705"/>
      <c r="Q56" s="171"/>
    </row>
    <row r="57" spans="1:17" x14ac:dyDescent="0.2">
      <c r="A57" s="171"/>
      <c r="B57" s="703"/>
      <c r="C57" s="704"/>
      <c r="D57" s="704"/>
      <c r="E57" s="704"/>
      <c r="F57" s="704"/>
      <c r="G57" s="704"/>
      <c r="H57" s="704"/>
      <c r="I57" s="704"/>
      <c r="J57" s="704"/>
      <c r="K57" s="704"/>
      <c r="L57" s="704"/>
      <c r="M57" s="704"/>
      <c r="N57" s="704"/>
      <c r="O57" s="704"/>
      <c r="P57" s="705"/>
      <c r="Q57" s="171"/>
    </row>
    <row r="58" spans="1:17" x14ac:dyDescent="0.2">
      <c r="A58" s="171"/>
      <c r="B58" s="703"/>
      <c r="C58" s="704"/>
      <c r="D58" s="704"/>
      <c r="E58" s="704"/>
      <c r="F58" s="704"/>
      <c r="G58" s="704"/>
      <c r="H58" s="704"/>
      <c r="I58" s="704"/>
      <c r="J58" s="704"/>
      <c r="K58" s="704"/>
      <c r="L58" s="704"/>
      <c r="M58" s="704"/>
      <c r="N58" s="704"/>
      <c r="O58" s="704"/>
      <c r="P58" s="705"/>
      <c r="Q58" s="171"/>
    </row>
    <row r="59" spans="1:17" x14ac:dyDescent="0.2">
      <c r="A59" s="171"/>
      <c r="B59" s="703"/>
      <c r="C59" s="704"/>
      <c r="D59" s="704"/>
      <c r="E59" s="704"/>
      <c r="F59" s="704"/>
      <c r="G59" s="704"/>
      <c r="H59" s="704"/>
      <c r="I59" s="704"/>
      <c r="J59" s="704"/>
      <c r="K59" s="704"/>
      <c r="L59" s="704"/>
      <c r="M59" s="704"/>
      <c r="N59" s="704"/>
      <c r="O59" s="704"/>
      <c r="P59" s="705"/>
      <c r="Q59" s="171"/>
    </row>
    <row r="60" spans="1:17" x14ac:dyDescent="0.2">
      <c r="A60" s="171"/>
      <c r="B60" s="703"/>
      <c r="C60" s="704"/>
      <c r="D60" s="704"/>
      <c r="E60" s="704"/>
      <c r="F60" s="704"/>
      <c r="G60" s="704"/>
      <c r="H60" s="704"/>
      <c r="I60" s="704"/>
      <c r="J60" s="704"/>
      <c r="K60" s="704"/>
      <c r="L60" s="704"/>
      <c r="M60" s="704"/>
      <c r="N60" s="704"/>
      <c r="O60" s="704"/>
      <c r="P60" s="705"/>
      <c r="Q60" s="171"/>
    </row>
    <row r="61" spans="1:17" x14ac:dyDescent="0.2">
      <c r="A61" s="171"/>
      <c r="B61" s="703"/>
      <c r="C61" s="704"/>
      <c r="D61" s="704"/>
      <c r="E61" s="704"/>
      <c r="F61" s="704"/>
      <c r="G61" s="704"/>
      <c r="H61" s="704"/>
      <c r="I61" s="704"/>
      <c r="J61" s="704"/>
      <c r="K61" s="704"/>
      <c r="L61" s="704"/>
      <c r="M61" s="704"/>
      <c r="N61" s="704"/>
      <c r="O61" s="704"/>
      <c r="P61" s="705"/>
      <c r="Q61" s="171"/>
    </row>
    <row r="62" spans="1:17" x14ac:dyDescent="0.2">
      <c r="A62" s="171"/>
      <c r="B62" s="703"/>
      <c r="C62" s="704"/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705"/>
      <c r="Q62" s="171"/>
    </row>
    <row r="63" spans="1:17" x14ac:dyDescent="0.2">
      <c r="A63" s="171"/>
      <c r="B63" s="703"/>
      <c r="C63" s="704"/>
      <c r="D63" s="704"/>
      <c r="E63" s="704"/>
      <c r="F63" s="704"/>
      <c r="G63" s="704"/>
      <c r="H63" s="704"/>
      <c r="I63" s="704"/>
      <c r="J63" s="704"/>
      <c r="K63" s="704"/>
      <c r="L63" s="704"/>
      <c r="M63" s="704"/>
      <c r="N63" s="704"/>
      <c r="O63" s="704"/>
      <c r="P63" s="705"/>
      <c r="Q63" s="171"/>
    </row>
    <row r="64" spans="1:17" x14ac:dyDescent="0.2">
      <c r="A64" s="171"/>
      <c r="B64" s="703"/>
      <c r="C64" s="704"/>
      <c r="D64" s="704"/>
      <c r="E64" s="704"/>
      <c r="F64" s="704"/>
      <c r="G64" s="704"/>
      <c r="H64" s="704"/>
      <c r="I64" s="704"/>
      <c r="J64" s="704"/>
      <c r="K64" s="704"/>
      <c r="L64" s="704"/>
      <c r="M64" s="704"/>
      <c r="N64" s="704"/>
      <c r="O64" s="704"/>
      <c r="P64" s="705"/>
      <c r="Q64" s="171"/>
    </row>
    <row r="65" spans="1:19" x14ac:dyDescent="0.2">
      <c r="A65" s="171"/>
      <c r="B65" s="703"/>
      <c r="C65" s="704"/>
      <c r="D65" s="704"/>
      <c r="E65" s="704"/>
      <c r="F65" s="704"/>
      <c r="G65" s="704"/>
      <c r="H65" s="704"/>
      <c r="I65" s="704"/>
      <c r="J65" s="704"/>
      <c r="K65" s="704"/>
      <c r="L65" s="704"/>
      <c r="M65" s="704"/>
      <c r="N65" s="704"/>
      <c r="O65" s="704"/>
      <c r="P65" s="705"/>
      <c r="Q65" s="171"/>
    </row>
    <row r="66" spans="1:19" x14ac:dyDescent="0.2">
      <c r="A66" s="171"/>
      <c r="B66" s="703"/>
      <c r="C66" s="704"/>
      <c r="D66" s="704"/>
      <c r="E66" s="704"/>
      <c r="F66" s="704"/>
      <c r="G66" s="704"/>
      <c r="H66" s="704"/>
      <c r="I66" s="704"/>
      <c r="J66" s="704"/>
      <c r="K66" s="704"/>
      <c r="L66" s="704"/>
      <c r="M66" s="704"/>
      <c r="N66" s="704"/>
      <c r="O66" s="704"/>
      <c r="P66" s="705"/>
      <c r="Q66" s="171"/>
    </row>
    <row r="67" spans="1:19" x14ac:dyDescent="0.2">
      <c r="A67" s="171"/>
      <c r="B67" s="703"/>
      <c r="C67" s="704"/>
      <c r="D67" s="704"/>
      <c r="E67" s="704"/>
      <c r="F67" s="704"/>
      <c r="G67" s="704"/>
      <c r="H67" s="704"/>
      <c r="I67" s="704"/>
      <c r="J67" s="704"/>
      <c r="K67" s="704"/>
      <c r="L67" s="704"/>
      <c r="M67" s="704"/>
      <c r="N67" s="704"/>
      <c r="O67" s="704"/>
      <c r="P67" s="705"/>
      <c r="Q67" s="171"/>
    </row>
    <row r="68" spans="1:19" ht="13.5" thickBot="1" x14ac:dyDescent="0.25">
      <c r="A68" s="171"/>
      <c r="B68" s="706"/>
      <c r="C68" s="707"/>
      <c r="D68" s="707"/>
      <c r="E68" s="707"/>
      <c r="F68" s="707"/>
      <c r="G68" s="707"/>
      <c r="H68" s="707"/>
      <c r="I68" s="707"/>
      <c r="J68" s="707"/>
      <c r="K68" s="707"/>
      <c r="L68" s="707"/>
      <c r="M68" s="707"/>
      <c r="N68" s="707"/>
      <c r="O68" s="707"/>
      <c r="P68" s="708"/>
      <c r="Q68" s="171"/>
    </row>
    <row r="69" spans="1:19" s="182" customFormat="1" ht="4.5" customHeight="1" thickBot="1" x14ac:dyDescent="0.25">
      <c r="A69" s="709"/>
      <c r="B69" s="709"/>
      <c r="C69" s="709"/>
      <c r="D69" s="709"/>
      <c r="E69" s="709"/>
      <c r="F69" s="709"/>
      <c r="G69" s="709"/>
      <c r="H69" s="709"/>
      <c r="I69" s="709"/>
      <c r="J69" s="709"/>
      <c r="K69" s="709"/>
      <c r="L69" s="709"/>
      <c r="M69" s="709"/>
      <c r="N69" s="709"/>
      <c r="O69" s="709"/>
      <c r="P69" s="709"/>
      <c r="Q69" s="709"/>
      <c r="S69" s="183"/>
    </row>
    <row r="70" spans="1:19" ht="15" customHeight="1" x14ac:dyDescent="0.2">
      <c r="A70" s="171"/>
      <c r="B70" s="710" t="s">
        <v>5</v>
      </c>
      <c r="C70" s="583" t="s">
        <v>180</v>
      </c>
      <c r="D70" s="584"/>
      <c r="E70" s="584"/>
      <c r="F70" s="584"/>
      <c r="G70" s="584"/>
      <c r="H70" s="584"/>
      <c r="I70" s="584"/>
      <c r="J70" s="584"/>
      <c r="K70" s="584"/>
      <c r="L70" s="584"/>
      <c r="M70" s="584"/>
      <c r="N70" s="584"/>
      <c r="O70" s="584"/>
      <c r="P70" s="585"/>
      <c r="Q70" s="171"/>
    </row>
    <row r="71" spans="1:19" ht="96" customHeight="1" x14ac:dyDescent="0.2">
      <c r="A71" s="171"/>
      <c r="B71" s="711"/>
      <c r="C71" s="555" t="s">
        <v>364</v>
      </c>
      <c r="D71" s="556"/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7"/>
      <c r="Q71" s="171"/>
    </row>
    <row r="72" spans="1:19" ht="15" customHeight="1" x14ac:dyDescent="0.2">
      <c r="A72" s="171"/>
      <c r="B72" s="711"/>
      <c r="C72" s="586" t="s">
        <v>181</v>
      </c>
      <c r="D72" s="587"/>
      <c r="E72" s="587"/>
      <c r="F72" s="587"/>
      <c r="G72" s="587"/>
      <c r="H72" s="587"/>
      <c r="I72" s="587"/>
      <c r="J72" s="587"/>
      <c r="K72" s="587"/>
      <c r="L72" s="587"/>
      <c r="M72" s="587"/>
      <c r="N72" s="587"/>
      <c r="O72" s="587"/>
      <c r="P72" s="588"/>
      <c r="Q72" s="171"/>
    </row>
    <row r="73" spans="1:19" ht="90" customHeight="1" x14ac:dyDescent="0.2">
      <c r="A73" s="171"/>
      <c r="B73" s="711"/>
      <c r="C73" s="555" t="s">
        <v>367</v>
      </c>
      <c r="D73" s="556"/>
      <c r="E73" s="556"/>
      <c r="F73" s="556"/>
      <c r="G73" s="556"/>
      <c r="H73" s="556"/>
      <c r="I73" s="556"/>
      <c r="J73" s="556"/>
      <c r="K73" s="556"/>
      <c r="L73" s="556"/>
      <c r="M73" s="556"/>
      <c r="N73" s="556"/>
      <c r="O73" s="556"/>
      <c r="P73" s="557"/>
      <c r="Q73" s="171"/>
    </row>
    <row r="74" spans="1:19" ht="18" customHeight="1" x14ac:dyDescent="0.2">
      <c r="A74" s="171"/>
      <c r="B74" s="711"/>
      <c r="C74" s="586" t="s">
        <v>182</v>
      </c>
      <c r="D74" s="587"/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8"/>
      <c r="Q74" s="171"/>
    </row>
    <row r="75" spans="1:19" ht="90" customHeight="1" x14ac:dyDescent="0.2">
      <c r="A75" s="171"/>
      <c r="B75" s="711"/>
      <c r="C75" s="555"/>
      <c r="D75" s="556"/>
      <c r="E75" s="556"/>
      <c r="F75" s="556"/>
      <c r="G75" s="556"/>
      <c r="H75" s="556"/>
      <c r="I75" s="556"/>
      <c r="J75" s="556"/>
      <c r="K75" s="556"/>
      <c r="L75" s="556"/>
      <c r="M75" s="556"/>
      <c r="N75" s="556"/>
      <c r="O75" s="556"/>
      <c r="P75" s="557"/>
      <c r="Q75" s="171"/>
    </row>
    <row r="76" spans="1:19" ht="17.25" customHeight="1" x14ac:dyDescent="0.2">
      <c r="A76" s="171"/>
      <c r="B76" s="711"/>
      <c r="C76" s="586" t="s">
        <v>183</v>
      </c>
      <c r="D76" s="587"/>
      <c r="E76" s="587"/>
      <c r="F76" s="587"/>
      <c r="G76" s="587"/>
      <c r="H76" s="587"/>
      <c r="I76" s="587"/>
      <c r="J76" s="587"/>
      <c r="K76" s="587"/>
      <c r="L76" s="587"/>
      <c r="M76" s="587"/>
      <c r="N76" s="587"/>
      <c r="O76" s="587"/>
      <c r="P76" s="588"/>
      <c r="Q76" s="171"/>
    </row>
    <row r="77" spans="1:19" ht="90" customHeight="1" thickBot="1" x14ac:dyDescent="0.25">
      <c r="A77" s="171"/>
      <c r="B77" s="712"/>
      <c r="C77" s="574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6"/>
      <c r="Q77" s="171"/>
    </row>
    <row r="78" spans="1:19" ht="30.75" customHeight="1" thickBot="1" x14ac:dyDescent="0.25">
      <c r="A78" s="171"/>
      <c r="B78" s="184" t="s">
        <v>63</v>
      </c>
      <c r="C78" s="628" t="s">
        <v>196</v>
      </c>
      <c r="D78" s="629"/>
      <c r="E78" s="629"/>
      <c r="F78" s="629"/>
      <c r="G78" s="629"/>
      <c r="H78" s="629"/>
      <c r="I78" s="629"/>
      <c r="J78" s="629"/>
      <c r="K78" s="629"/>
      <c r="L78" s="629"/>
      <c r="M78" s="629"/>
      <c r="N78" s="629"/>
      <c r="O78" s="629"/>
      <c r="P78" s="630"/>
      <c r="Q78" s="171"/>
    </row>
    <row r="79" spans="1:19" ht="27.75" customHeight="1" thickBot="1" x14ac:dyDescent="0.25">
      <c r="A79" s="171"/>
      <c r="B79" s="184" t="s">
        <v>84</v>
      </c>
      <c r="C79" s="577" t="s">
        <v>85</v>
      </c>
      <c r="D79" s="577"/>
      <c r="E79" s="577"/>
      <c r="F79" s="577"/>
      <c r="G79" s="577"/>
      <c r="H79" s="577"/>
      <c r="I79" s="577"/>
      <c r="J79" s="577"/>
      <c r="K79" s="577"/>
      <c r="L79" s="577"/>
      <c r="M79" s="577"/>
      <c r="N79" s="577"/>
      <c r="O79" s="577"/>
      <c r="P79" s="578"/>
      <c r="Q79" s="171"/>
    </row>
    <row r="82" spans="3:19" x14ac:dyDescent="0.2">
      <c r="C82" s="185"/>
    </row>
    <row r="83" spans="3:19" hidden="1" x14ac:dyDescent="0.2">
      <c r="C83" s="167">
        <v>2018</v>
      </c>
    </row>
    <row r="84" spans="3:19" hidden="1" x14ac:dyDescent="0.2">
      <c r="C84" s="167">
        <v>2019</v>
      </c>
    </row>
    <row r="90" spans="3:19" s="186" customFormat="1" x14ac:dyDescent="0.2">
      <c r="S90" s="169"/>
    </row>
    <row r="91" spans="3:19" s="186" customFormat="1" x14ac:dyDescent="0.2">
      <c r="S91" s="169"/>
    </row>
    <row r="92" spans="3:19" s="186" customFormat="1" x14ac:dyDescent="0.2">
      <c r="S92" s="169"/>
    </row>
    <row r="93" spans="3:19" s="186" customFormat="1" x14ac:dyDescent="0.2">
      <c r="S93" s="169"/>
    </row>
    <row r="94" spans="3:19" s="186" customFormat="1" x14ac:dyDescent="0.2">
      <c r="S94" s="169"/>
    </row>
    <row r="95" spans="3:19" s="186" customFormat="1" x14ac:dyDescent="0.2">
      <c r="S95" s="169"/>
    </row>
    <row r="96" spans="3:19" s="186" customFormat="1" x14ac:dyDescent="0.2">
      <c r="D96" s="187"/>
      <c r="E96" s="187"/>
      <c r="F96" s="187"/>
      <c r="G96" s="187"/>
      <c r="H96" s="187"/>
      <c r="I96" s="187"/>
      <c r="S96" s="169"/>
    </row>
    <row r="97" spans="2:19" s="186" customFormat="1" x14ac:dyDescent="0.2">
      <c r="D97" s="187"/>
      <c r="E97" s="187"/>
      <c r="F97" s="187"/>
      <c r="G97" s="187"/>
      <c r="H97" s="187"/>
      <c r="I97" s="187"/>
      <c r="S97" s="169"/>
    </row>
    <row r="98" spans="2:19" s="186" customFormat="1" x14ac:dyDescent="0.2">
      <c r="B98" s="187"/>
      <c r="C98" s="187"/>
      <c r="D98" s="187"/>
      <c r="E98" s="187"/>
      <c r="F98" s="187"/>
      <c r="G98" s="187"/>
      <c r="H98" s="187"/>
      <c r="I98" s="187"/>
      <c r="S98" s="169"/>
    </row>
    <row r="99" spans="2:19" s="186" customFormat="1" x14ac:dyDescent="0.2">
      <c r="B99" s="187"/>
      <c r="C99" s="187"/>
      <c r="D99" s="187"/>
      <c r="E99" s="187"/>
      <c r="F99" s="187"/>
      <c r="G99" s="187"/>
      <c r="H99" s="187"/>
      <c r="I99" s="187"/>
      <c r="S99" s="169"/>
    </row>
    <row r="100" spans="2:19" s="186" customFormat="1" x14ac:dyDescent="0.2">
      <c r="B100" s="187"/>
      <c r="C100" s="187"/>
      <c r="D100" s="187"/>
      <c r="E100" s="187"/>
      <c r="F100" s="187"/>
      <c r="G100" s="187"/>
      <c r="H100" s="187"/>
      <c r="I100" s="187"/>
      <c r="S100" s="169"/>
    </row>
    <row r="101" spans="2:19" s="186" customFormat="1" x14ac:dyDescent="0.2">
      <c r="B101" s="187"/>
      <c r="C101" s="187"/>
      <c r="D101" s="187"/>
      <c r="E101" s="187"/>
      <c r="F101" s="187"/>
      <c r="G101" s="187"/>
      <c r="H101" s="187"/>
      <c r="I101" s="187"/>
      <c r="K101" s="187"/>
      <c r="L101" s="187"/>
      <c r="M101" s="187"/>
      <c r="N101" s="187"/>
      <c r="O101" s="187"/>
      <c r="P101" s="187"/>
      <c r="S101" s="169"/>
    </row>
    <row r="102" spans="2:19" s="186" customFormat="1" x14ac:dyDescent="0.2">
      <c r="B102" s="187"/>
      <c r="C102" s="187"/>
      <c r="D102" s="187"/>
      <c r="E102" s="187"/>
      <c r="F102" s="187"/>
      <c r="G102" s="187"/>
      <c r="H102" s="187"/>
      <c r="I102" s="187"/>
      <c r="K102" s="187"/>
      <c r="L102" s="187"/>
      <c r="M102" s="187"/>
      <c r="N102" s="187"/>
      <c r="O102" s="187"/>
      <c r="P102" s="187"/>
      <c r="S102" s="169"/>
    </row>
    <row r="103" spans="2:19" s="186" customFormat="1" x14ac:dyDescent="0.2">
      <c r="B103" s="187"/>
      <c r="C103" s="187"/>
      <c r="D103" s="187"/>
      <c r="E103" s="187"/>
      <c r="F103" s="187"/>
      <c r="G103" s="187"/>
      <c r="H103" s="187"/>
      <c r="I103" s="187"/>
      <c r="K103" s="187"/>
      <c r="L103" s="187"/>
      <c r="M103" s="187"/>
      <c r="N103" s="187"/>
      <c r="O103" s="187"/>
      <c r="P103" s="187"/>
      <c r="S103" s="169"/>
    </row>
    <row r="104" spans="2:19" s="186" customFormat="1" x14ac:dyDescent="0.2">
      <c r="B104" s="187"/>
      <c r="C104" s="187"/>
      <c r="D104" s="187"/>
      <c r="E104" s="187"/>
      <c r="F104" s="187"/>
      <c r="G104" s="187"/>
      <c r="H104" s="187"/>
      <c r="I104" s="187"/>
      <c r="K104" s="187"/>
      <c r="L104" s="187"/>
      <c r="M104" s="187"/>
      <c r="N104" s="187"/>
      <c r="O104" s="187"/>
      <c r="P104" s="187"/>
      <c r="Q104" s="188" t="s">
        <v>69</v>
      </c>
      <c r="S104" s="169"/>
    </row>
    <row r="105" spans="2:19" s="186" customFormat="1" x14ac:dyDescent="0.2">
      <c r="B105" s="189"/>
      <c r="C105" s="189"/>
      <c r="D105" s="187"/>
      <c r="E105" s="187"/>
      <c r="F105" s="187"/>
      <c r="G105" s="187"/>
      <c r="H105" s="187"/>
      <c r="I105" s="187"/>
      <c r="K105" s="187"/>
      <c r="L105" s="187"/>
      <c r="O105" s="187"/>
      <c r="P105" s="187"/>
      <c r="Q105" s="188" t="s">
        <v>70</v>
      </c>
      <c r="S105" s="169"/>
    </row>
    <row r="106" spans="2:19" s="186" customFormat="1" x14ac:dyDescent="0.2">
      <c r="B106" s="189"/>
      <c r="C106" s="189"/>
      <c r="D106" s="187"/>
      <c r="E106" s="187"/>
      <c r="F106" s="187"/>
      <c r="G106" s="187"/>
      <c r="H106" s="187"/>
      <c r="I106" s="187"/>
      <c r="K106" s="187"/>
      <c r="L106" s="187"/>
      <c r="O106" s="187"/>
      <c r="P106" s="187"/>
      <c r="Q106" s="188" t="s">
        <v>72</v>
      </c>
      <c r="S106" s="169"/>
    </row>
    <row r="107" spans="2:19" s="186" customFormat="1" x14ac:dyDescent="0.2">
      <c r="B107" s="189"/>
      <c r="C107" s="189"/>
      <c r="D107" s="187"/>
      <c r="E107" s="187"/>
      <c r="F107" s="187"/>
      <c r="G107" s="187"/>
      <c r="H107" s="187"/>
      <c r="I107" s="187"/>
      <c r="K107" s="187"/>
      <c r="L107" s="187"/>
      <c r="O107" s="187"/>
      <c r="P107" s="187"/>
      <c r="Q107" s="188" t="s">
        <v>71</v>
      </c>
      <c r="S107" s="169"/>
    </row>
    <row r="108" spans="2:19" s="186" customFormat="1" x14ac:dyDescent="0.2">
      <c r="B108" s="187"/>
      <c r="C108" s="189"/>
      <c r="D108" s="187"/>
      <c r="E108" s="187"/>
      <c r="F108" s="187"/>
      <c r="G108" s="187"/>
      <c r="H108" s="187"/>
      <c r="I108" s="187"/>
      <c r="K108" s="187"/>
      <c r="L108" s="187"/>
      <c r="M108" s="189"/>
      <c r="N108" s="187"/>
      <c r="O108" s="187"/>
      <c r="P108" s="187"/>
      <c r="Q108" s="188" t="s">
        <v>73</v>
      </c>
      <c r="S108" s="169"/>
    </row>
    <row r="109" spans="2:19" s="186" customFormat="1" x14ac:dyDescent="0.2">
      <c r="B109" s="187"/>
      <c r="C109" s="189"/>
      <c r="D109" s="187"/>
      <c r="E109" s="187"/>
      <c r="F109" s="187"/>
      <c r="G109" s="187"/>
      <c r="H109" s="187"/>
      <c r="I109" s="187"/>
      <c r="K109" s="187"/>
      <c r="L109" s="187"/>
      <c r="M109" s="187"/>
      <c r="N109" s="187" t="s">
        <v>67</v>
      </c>
      <c r="O109" s="187"/>
      <c r="P109" s="187"/>
      <c r="Q109" s="188" t="s">
        <v>74</v>
      </c>
      <c r="S109" s="169"/>
    </row>
    <row r="110" spans="2:19" s="186" customFormat="1" x14ac:dyDescent="0.2">
      <c r="B110" s="187"/>
      <c r="C110" s="189"/>
      <c r="D110" s="187"/>
      <c r="E110" s="187"/>
      <c r="F110" s="187"/>
      <c r="G110" s="187"/>
      <c r="H110" s="187"/>
      <c r="I110" s="187"/>
      <c r="K110" s="187"/>
      <c r="L110" s="187"/>
      <c r="M110" s="187"/>
      <c r="N110" s="187"/>
      <c r="O110" s="187"/>
      <c r="P110" s="187"/>
      <c r="S110" s="169"/>
    </row>
    <row r="111" spans="2:19" s="186" customFormat="1" x14ac:dyDescent="0.2">
      <c r="B111" s="187"/>
      <c r="C111" s="189"/>
      <c r="D111" s="187"/>
      <c r="E111" s="187"/>
      <c r="F111" s="187"/>
      <c r="G111" s="187"/>
      <c r="H111" s="187"/>
      <c r="I111" s="187"/>
      <c r="K111" s="187"/>
      <c r="L111" s="187"/>
      <c r="M111" s="187"/>
      <c r="N111" s="187"/>
      <c r="O111" s="187"/>
      <c r="P111" s="187"/>
      <c r="S111" s="169"/>
    </row>
    <row r="112" spans="2:19" s="186" customFormat="1" x14ac:dyDescent="0.2">
      <c r="B112" s="187"/>
      <c r="C112" s="187"/>
      <c r="D112" s="187"/>
      <c r="E112" s="187"/>
      <c r="F112" s="187"/>
      <c r="G112" s="187"/>
      <c r="H112" s="187"/>
      <c r="I112" s="187"/>
      <c r="K112" s="187"/>
      <c r="L112" s="187"/>
      <c r="M112" s="187"/>
      <c r="N112" s="187"/>
      <c r="O112" s="187"/>
      <c r="P112" s="187"/>
      <c r="S112" s="169"/>
    </row>
    <row r="113" spans="2:19" s="186" customFormat="1" x14ac:dyDescent="0.2">
      <c r="B113" s="187"/>
      <c r="C113" s="187"/>
      <c r="D113" s="187"/>
      <c r="E113" s="187"/>
      <c r="F113" s="187"/>
      <c r="G113" s="187"/>
      <c r="H113" s="187"/>
      <c r="I113" s="187"/>
      <c r="K113" s="187"/>
      <c r="L113" s="187"/>
      <c r="M113" s="187"/>
      <c r="N113" s="187"/>
      <c r="O113" s="187"/>
      <c r="P113" s="187"/>
      <c r="S113" s="169"/>
    </row>
    <row r="114" spans="2:19" s="186" customFormat="1" x14ac:dyDescent="0.2">
      <c r="B114" s="187"/>
      <c r="C114" s="187"/>
      <c r="D114" s="187"/>
      <c r="E114" s="187"/>
      <c r="F114" s="187"/>
      <c r="G114" s="187"/>
      <c r="H114" s="187"/>
      <c r="I114" s="187"/>
      <c r="K114" s="187"/>
      <c r="L114" s="187"/>
      <c r="M114" s="187"/>
      <c r="N114" s="187"/>
      <c r="O114" s="187"/>
      <c r="P114" s="187"/>
      <c r="Q114" s="188">
        <v>2015</v>
      </c>
      <c r="S114" s="169"/>
    </row>
    <row r="115" spans="2:19" s="186" customFormat="1" ht="12.75" customHeight="1" x14ac:dyDescent="0.2">
      <c r="B115" s="187"/>
      <c r="C115" s="187"/>
      <c r="D115" s="187"/>
      <c r="E115" s="187"/>
      <c r="F115" s="187"/>
      <c r="G115" s="187"/>
      <c r="H115" s="187"/>
      <c r="I115" s="187"/>
      <c r="Q115" s="188">
        <v>2016</v>
      </c>
      <c r="S115" s="169"/>
    </row>
    <row r="116" spans="2:19" s="186" customFormat="1" x14ac:dyDescent="0.2">
      <c r="B116" s="187"/>
      <c r="C116" s="187"/>
      <c r="D116" s="187"/>
      <c r="E116" s="187"/>
      <c r="F116" s="187"/>
      <c r="G116" s="187"/>
      <c r="H116" s="187"/>
      <c r="I116" s="187"/>
      <c r="Q116" s="188">
        <v>2017</v>
      </c>
      <c r="S116" s="169"/>
    </row>
    <row r="117" spans="2:19" s="186" customFormat="1" x14ac:dyDescent="0.2">
      <c r="C117" s="187"/>
      <c r="H117" s="187"/>
      <c r="I117" s="187"/>
      <c r="Q117" s="188">
        <v>2018</v>
      </c>
      <c r="S117" s="169"/>
    </row>
    <row r="118" spans="2:19" s="186" customFormat="1" x14ac:dyDescent="0.2">
      <c r="C118" s="187"/>
      <c r="H118" s="187"/>
      <c r="I118" s="187"/>
      <c r="S118" s="169"/>
    </row>
    <row r="119" spans="2:19" s="186" customFormat="1" x14ac:dyDescent="0.2">
      <c r="C119" s="187"/>
      <c r="H119" s="187"/>
      <c r="I119" s="187"/>
      <c r="S119" s="169"/>
    </row>
    <row r="120" spans="2:19" s="186" customFormat="1" x14ac:dyDescent="0.2">
      <c r="B120" s="190"/>
      <c r="C120" s="187"/>
      <c r="H120" s="187"/>
      <c r="I120" s="187"/>
      <c r="S120" s="169"/>
    </row>
    <row r="121" spans="2:19" s="186" customFormat="1" x14ac:dyDescent="0.2">
      <c r="B121" s="190"/>
      <c r="C121" s="187"/>
      <c r="H121" s="187"/>
      <c r="I121" s="187"/>
      <c r="S121" s="169"/>
    </row>
    <row r="122" spans="2:19" s="186" customFormat="1" x14ac:dyDescent="0.2">
      <c r="B122" s="190"/>
      <c r="C122" s="187"/>
      <c r="H122" s="187"/>
      <c r="I122" s="187"/>
      <c r="S122" s="169"/>
    </row>
    <row r="123" spans="2:19" s="186" customFormat="1" x14ac:dyDescent="0.2">
      <c r="B123" s="190"/>
      <c r="C123" s="187"/>
      <c r="H123" s="187"/>
      <c r="I123" s="187"/>
      <c r="S123" s="169"/>
    </row>
    <row r="124" spans="2:19" s="186" customFormat="1" x14ac:dyDescent="0.2">
      <c r="B124" s="190"/>
      <c r="C124" s="187"/>
      <c r="H124" s="187"/>
      <c r="I124" s="187"/>
      <c r="S124" s="169"/>
    </row>
    <row r="125" spans="2:19" s="186" customFormat="1" x14ac:dyDescent="0.2">
      <c r="B125" s="190"/>
      <c r="C125" s="187"/>
      <c r="H125" s="187"/>
      <c r="I125" s="187"/>
      <c r="S125" s="169"/>
    </row>
    <row r="126" spans="2:19" s="186" customFormat="1" x14ac:dyDescent="0.2">
      <c r="B126" s="190"/>
      <c r="C126" s="187"/>
      <c r="H126" s="187"/>
      <c r="I126" s="187"/>
      <c r="S126" s="169"/>
    </row>
    <row r="127" spans="2:19" s="186" customFormat="1" x14ac:dyDescent="0.2">
      <c r="B127" s="191"/>
      <c r="C127" s="187"/>
      <c r="H127" s="187"/>
      <c r="I127" s="187"/>
      <c r="S127" s="169"/>
    </row>
    <row r="128" spans="2:19" s="186" customFormat="1" x14ac:dyDescent="0.2">
      <c r="B128" s="191"/>
      <c r="C128" s="187"/>
      <c r="H128" s="187"/>
      <c r="I128" s="187"/>
      <c r="S128" s="169"/>
    </row>
    <row r="129" spans="2:19" s="186" customFormat="1" x14ac:dyDescent="0.2">
      <c r="C129" s="187"/>
      <c r="H129" s="187"/>
      <c r="I129" s="187"/>
      <c r="S129" s="169"/>
    </row>
    <row r="130" spans="2:19" s="186" customFormat="1" x14ac:dyDescent="0.2">
      <c r="B130" s="192" t="s">
        <v>260</v>
      </c>
      <c r="C130" s="187"/>
      <c r="F130" s="187"/>
      <c r="I130" s="187"/>
      <c r="S130" s="169"/>
    </row>
    <row r="131" spans="2:19" s="186" customFormat="1" x14ac:dyDescent="0.2">
      <c r="B131" s="192" t="s">
        <v>261</v>
      </c>
      <c r="C131" s="187"/>
      <c r="F131" s="187"/>
      <c r="I131" s="187"/>
      <c r="S131" s="169"/>
    </row>
    <row r="132" spans="2:19" s="186" customFormat="1" x14ac:dyDescent="0.2">
      <c r="B132" s="192" t="s">
        <v>262</v>
      </c>
      <c r="C132" s="187"/>
      <c r="F132" s="187"/>
      <c r="I132" s="193"/>
      <c r="J132" s="193"/>
      <c r="K132" s="193"/>
      <c r="S132" s="169"/>
    </row>
    <row r="133" spans="2:19" s="186" customFormat="1" x14ac:dyDescent="0.2">
      <c r="B133" s="192" t="s">
        <v>263</v>
      </c>
      <c r="C133" s="187"/>
      <c r="F133" s="187"/>
      <c r="G133" s="187"/>
      <c r="H133" s="193"/>
      <c r="I133" s="193"/>
      <c r="J133" s="193"/>
      <c r="K133" s="193"/>
      <c r="S133" s="169"/>
    </row>
    <row r="134" spans="2:19" s="186" customFormat="1" x14ac:dyDescent="0.2">
      <c r="B134" s="192" t="s">
        <v>264</v>
      </c>
      <c r="C134" s="187"/>
      <c r="F134" s="187"/>
      <c r="G134" s="187"/>
      <c r="H134" s="193"/>
      <c r="I134" s="193"/>
      <c r="J134" s="193"/>
      <c r="K134" s="193"/>
      <c r="S134" s="169"/>
    </row>
    <row r="135" spans="2:19" s="186" customFormat="1" x14ac:dyDescent="0.2">
      <c r="B135" s="192" t="s">
        <v>265</v>
      </c>
      <c r="C135" s="187"/>
      <c r="F135" s="187"/>
      <c r="G135" s="187"/>
      <c r="H135" s="193"/>
      <c r="I135" s="193"/>
      <c r="J135" s="193"/>
      <c r="K135" s="193"/>
      <c r="S135" s="169"/>
    </row>
    <row r="136" spans="2:19" s="186" customFormat="1" x14ac:dyDescent="0.2">
      <c r="B136" s="192" t="s">
        <v>266</v>
      </c>
      <c r="C136" s="187"/>
      <c r="F136" s="187"/>
      <c r="G136" s="187"/>
      <c r="H136" s="193"/>
      <c r="I136" s="193"/>
      <c r="J136" s="193"/>
      <c r="K136" s="193"/>
      <c r="S136" s="169"/>
    </row>
    <row r="137" spans="2:19" s="186" customFormat="1" x14ac:dyDescent="0.2">
      <c r="B137" s="194"/>
      <c r="C137" s="187"/>
      <c r="F137" s="187"/>
      <c r="G137" s="187"/>
      <c r="H137" s="193"/>
      <c r="I137" s="193"/>
      <c r="J137" s="193"/>
      <c r="K137" s="193"/>
      <c r="S137" s="169"/>
    </row>
    <row r="138" spans="2:19" s="186" customFormat="1" x14ac:dyDescent="0.2">
      <c r="B138" s="190"/>
      <c r="C138" s="187"/>
      <c r="F138" s="187"/>
      <c r="G138" s="187"/>
      <c r="H138" s="193"/>
      <c r="I138" s="193"/>
      <c r="J138" s="193"/>
      <c r="K138" s="193"/>
      <c r="S138" s="169"/>
    </row>
    <row r="139" spans="2:19" s="171" customFormat="1" x14ac:dyDescent="0.2">
      <c r="B139" s="190"/>
      <c r="C139" s="187"/>
      <c r="F139" s="187"/>
      <c r="G139" s="187"/>
      <c r="H139" s="193"/>
      <c r="I139" s="193"/>
      <c r="J139" s="193"/>
      <c r="K139" s="193"/>
      <c r="S139" s="174"/>
    </row>
    <row r="140" spans="2:19" s="171" customFormat="1" x14ac:dyDescent="0.2">
      <c r="B140" s="186" t="s">
        <v>29</v>
      </c>
      <c r="C140" s="187"/>
      <c r="F140" s="187"/>
      <c r="G140" s="187"/>
      <c r="H140" s="193"/>
      <c r="I140" s="193"/>
      <c r="J140" s="193"/>
      <c r="K140" s="193"/>
      <c r="S140" s="174"/>
    </row>
    <row r="141" spans="2:19" s="171" customFormat="1" x14ac:dyDescent="0.2">
      <c r="B141" s="195" t="s">
        <v>55</v>
      </c>
      <c r="C141" s="187"/>
      <c r="F141" s="187"/>
      <c r="G141" s="187"/>
      <c r="H141" s="193"/>
      <c r="I141" s="193"/>
      <c r="J141" s="193"/>
      <c r="K141" s="193"/>
      <c r="S141" s="174"/>
    </row>
    <row r="142" spans="2:19" s="171" customFormat="1" x14ac:dyDescent="0.2">
      <c r="B142" s="195" t="s">
        <v>166</v>
      </c>
      <c r="C142" s="187"/>
      <c r="F142" s="187"/>
      <c r="G142" s="187"/>
      <c r="H142" s="193"/>
      <c r="I142" s="193"/>
      <c r="J142" s="193"/>
      <c r="K142" s="193"/>
      <c r="S142" s="174"/>
    </row>
    <row r="143" spans="2:19" s="171" customFormat="1" x14ac:dyDescent="0.2">
      <c r="B143" s="195" t="s">
        <v>39</v>
      </c>
      <c r="C143" s="187"/>
      <c r="F143" s="187"/>
      <c r="G143" s="187"/>
      <c r="H143" s="193"/>
      <c r="I143" s="193"/>
      <c r="J143" s="193"/>
      <c r="K143" s="193"/>
      <c r="S143" s="174"/>
    </row>
    <row r="144" spans="2:19" s="171" customFormat="1" x14ac:dyDescent="0.2">
      <c r="B144" s="195" t="s">
        <v>172</v>
      </c>
      <c r="C144" s="187"/>
      <c r="F144" s="187"/>
      <c r="G144" s="187"/>
      <c r="H144" s="193"/>
      <c r="I144" s="193"/>
      <c r="J144" s="193"/>
      <c r="K144" s="193"/>
      <c r="S144" s="174"/>
    </row>
    <row r="145" spans="2:19" s="171" customFormat="1" x14ac:dyDescent="0.2">
      <c r="B145" s="195" t="s">
        <v>112</v>
      </c>
      <c r="C145" s="187"/>
      <c r="F145" s="187"/>
      <c r="G145" s="187"/>
      <c r="J145" s="193"/>
      <c r="K145" s="193"/>
      <c r="S145" s="174"/>
    </row>
    <row r="146" spans="2:19" s="171" customFormat="1" x14ac:dyDescent="0.2">
      <c r="B146" s="195" t="s">
        <v>174</v>
      </c>
      <c r="C146" s="187"/>
      <c r="F146" s="187"/>
      <c r="G146" s="187"/>
      <c r="S146" s="174"/>
    </row>
    <row r="147" spans="2:19" s="171" customFormat="1" x14ac:dyDescent="0.2">
      <c r="B147" s="195" t="s">
        <v>53</v>
      </c>
      <c r="C147" s="187"/>
      <c r="F147" s="187"/>
      <c r="G147" s="187"/>
      <c r="S147" s="174"/>
    </row>
    <row r="148" spans="2:19" s="171" customFormat="1" x14ac:dyDescent="0.2">
      <c r="B148" s="195" t="s">
        <v>163</v>
      </c>
      <c r="C148" s="187"/>
      <c r="F148" s="187"/>
      <c r="G148" s="187"/>
      <c r="S148" s="174"/>
    </row>
    <row r="149" spans="2:19" s="171" customFormat="1" x14ac:dyDescent="0.2">
      <c r="B149" s="195" t="s">
        <v>167</v>
      </c>
      <c r="C149" s="187"/>
      <c r="F149" s="187"/>
      <c r="G149" s="187"/>
      <c r="S149" s="174"/>
    </row>
    <row r="150" spans="2:19" x14ac:dyDescent="0.2">
      <c r="B150" s="196" t="s">
        <v>187</v>
      </c>
      <c r="C150" s="187"/>
      <c r="F150" s="187"/>
      <c r="G150" s="187"/>
    </row>
    <row r="151" spans="2:19" x14ac:dyDescent="0.2">
      <c r="B151" s="195" t="s">
        <v>165</v>
      </c>
      <c r="C151" s="187"/>
      <c r="F151" s="187"/>
      <c r="G151" s="187"/>
    </row>
    <row r="152" spans="2:19" x14ac:dyDescent="0.2">
      <c r="B152" s="195" t="s">
        <v>170</v>
      </c>
      <c r="C152" s="187"/>
      <c r="F152" s="187"/>
      <c r="G152" s="187"/>
    </row>
    <row r="153" spans="2:19" x14ac:dyDescent="0.2">
      <c r="B153" s="195" t="s">
        <v>173</v>
      </c>
      <c r="C153" s="187"/>
      <c r="F153" s="187"/>
      <c r="G153" s="187"/>
    </row>
    <row r="154" spans="2:19" x14ac:dyDescent="0.2">
      <c r="B154" s="195" t="s">
        <v>171</v>
      </c>
      <c r="C154" s="187"/>
      <c r="F154" s="187"/>
      <c r="G154" s="187"/>
    </row>
    <row r="155" spans="2:19" x14ac:dyDescent="0.2">
      <c r="B155" s="195" t="s">
        <v>168</v>
      </c>
      <c r="C155" s="187"/>
      <c r="F155" s="187"/>
      <c r="G155" s="187"/>
    </row>
    <row r="156" spans="2:19" x14ac:dyDescent="0.2">
      <c r="B156" s="195" t="s">
        <v>161</v>
      </c>
      <c r="C156" s="187"/>
      <c r="F156" s="187"/>
      <c r="G156" s="187"/>
    </row>
    <row r="157" spans="2:19" x14ac:dyDescent="0.2">
      <c r="B157" s="195" t="s">
        <v>169</v>
      </c>
      <c r="C157" s="187"/>
    </row>
    <row r="158" spans="2:19" x14ac:dyDescent="0.2">
      <c r="B158" s="195" t="s">
        <v>162</v>
      </c>
      <c r="C158" s="187"/>
    </row>
    <row r="159" spans="2:19" x14ac:dyDescent="0.2">
      <c r="B159" s="195" t="s">
        <v>164</v>
      </c>
      <c r="C159" s="187"/>
    </row>
    <row r="160" spans="2:19" x14ac:dyDescent="0.2">
      <c r="B160" s="195" t="s">
        <v>46</v>
      </c>
      <c r="C160" s="187"/>
    </row>
    <row r="161" spans="2:3" x14ac:dyDescent="0.2">
      <c r="B161" s="195" t="s">
        <v>54</v>
      </c>
      <c r="C161" s="187"/>
    </row>
    <row r="162" spans="2:3" x14ac:dyDescent="0.2">
      <c r="B162" s="195" t="s">
        <v>45</v>
      </c>
      <c r="C162" s="187"/>
    </row>
    <row r="163" spans="2:3" x14ac:dyDescent="0.2">
      <c r="B163" s="195" t="s">
        <v>47</v>
      </c>
      <c r="C163" s="187"/>
    </row>
    <row r="164" spans="2:3" x14ac:dyDescent="0.2">
      <c r="B164" s="195" t="s">
        <v>113</v>
      </c>
      <c r="C164" s="187"/>
    </row>
    <row r="165" spans="2:3" x14ac:dyDescent="0.2">
      <c r="B165" s="195" t="s">
        <v>111</v>
      </c>
      <c r="C165" s="187"/>
    </row>
    <row r="166" spans="2:3" x14ac:dyDescent="0.2">
      <c r="B166" s="195" t="s">
        <v>40</v>
      </c>
      <c r="C166" s="187"/>
    </row>
    <row r="167" spans="2:3" x14ac:dyDescent="0.2">
      <c r="B167" s="195" t="s">
        <v>110</v>
      </c>
    </row>
    <row r="168" spans="2:3" x14ac:dyDescent="0.2">
      <c r="B168" s="186"/>
    </row>
    <row r="169" spans="2:3" x14ac:dyDescent="0.2">
      <c r="B169" s="186"/>
    </row>
    <row r="170" spans="2:3" x14ac:dyDescent="0.2">
      <c r="B170" s="186"/>
    </row>
    <row r="171" spans="2:3" x14ac:dyDescent="0.2">
      <c r="B171" s="186" t="s">
        <v>188</v>
      </c>
    </row>
    <row r="172" spans="2:3" x14ac:dyDescent="0.2">
      <c r="B172" s="188" t="s">
        <v>66</v>
      </c>
    </row>
    <row r="173" spans="2:3" x14ac:dyDescent="0.2">
      <c r="B173" s="188" t="s">
        <v>85</v>
      </c>
    </row>
    <row r="174" spans="2:3" x14ac:dyDescent="0.2">
      <c r="B174" s="186"/>
    </row>
    <row r="175" spans="2:3" x14ac:dyDescent="0.2">
      <c r="B175" s="190"/>
    </row>
    <row r="176" spans="2:3" x14ac:dyDescent="0.2">
      <c r="B176" s="190"/>
    </row>
    <row r="177" spans="2:2" x14ac:dyDescent="0.2">
      <c r="B177" s="197"/>
    </row>
    <row r="178" spans="2:2" x14ac:dyDescent="0.2">
      <c r="B178" s="197"/>
    </row>
    <row r="179" spans="2:2" x14ac:dyDescent="0.2">
      <c r="B179" s="197"/>
    </row>
    <row r="180" spans="2:2" x14ac:dyDescent="0.2">
      <c r="B180" s="197"/>
    </row>
    <row r="181" spans="2:2" x14ac:dyDescent="0.2">
      <c r="B181" s="197"/>
    </row>
  </sheetData>
  <sheetProtection formatColumns="0" formatRows="0"/>
  <mergeCells count="78">
    <mergeCell ref="C77:P77"/>
    <mergeCell ref="C78:P78"/>
    <mergeCell ref="C79:P79"/>
    <mergeCell ref="B53:P68"/>
    <mergeCell ref="A69:Q69"/>
    <mergeCell ref="B70:B77"/>
    <mergeCell ref="C70:P70"/>
    <mergeCell ref="C71:P71"/>
    <mergeCell ref="C72:P72"/>
    <mergeCell ref="C73:P73"/>
    <mergeCell ref="C74:P74"/>
    <mergeCell ref="C75:P75"/>
    <mergeCell ref="C76:P76"/>
    <mergeCell ref="C44:G44"/>
    <mergeCell ref="H44:L44"/>
    <mergeCell ref="M44:P44"/>
    <mergeCell ref="B46:P46"/>
    <mergeCell ref="B48:B50"/>
    <mergeCell ref="B52:P52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B29:P29"/>
    <mergeCell ref="C30:P30"/>
    <mergeCell ref="B31:P31"/>
    <mergeCell ref="C32:P32"/>
    <mergeCell ref="B33:P33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C18:P18"/>
    <mergeCell ref="B19:P19"/>
    <mergeCell ref="B20:P20"/>
    <mergeCell ref="B21:P21"/>
    <mergeCell ref="C22:P22"/>
    <mergeCell ref="B23:P23"/>
    <mergeCell ref="C12:P12"/>
    <mergeCell ref="B13:P13"/>
    <mergeCell ref="C14:P14"/>
    <mergeCell ref="B15:P15"/>
    <mergeCell ref="C16:P16"/>
    <mergeCell ref="B17:P17"/>
    <mergeCell ref="B7:P8"/>
    <mergeCell ref="B9:P9"/>
    <mergeCell ref="C10:I10"/>
    <mergeCell ref="J10:M10"/>
    <mergeCell ref="N10:P10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F50">
    <cfRule type="cellIs" dxfId="108" priority="43" operator="lessThanOrEqual">
      <formula>0.15</formula>
    </cfRule>
    <cfRule type="cellIs" dxfId="107" priority="44" operator="greaterThanOrEqual">
      <formula>0.2</formula>
    </cfRule>
    <cfRule type="cellIs" dxfId="106" priority="45" operator="between">
      <formula>0.1511</formula>
      <formula>"19.99%"</formula>
    </cfRule>
  </conditionalFormatting>
  <conditionalFormatting sqref="I50">
    <cfRule type="cellIs" dxfId="105" priority="40" operator="lessThanOrEqual">
      <formula>0.15</formula>
    </cfRule>
    <cfRule type="cellIs" dxfId="104" priority="41" operator="greaterThanOrEqual">
      <formula>0.2</formula>
    </cfRule>
    <cfRule type="cellIs" dxfId="103" priority="42" operator="between">
      <formula>0.1511</formula>
      <formula>"19.99%"</formula>
    </cfRule>
  </conditionalFormatting>
  <conditionalFormatting sqref="L50">
    <cfRule type="cellIs" dxfId="102" priority="37" operator="lessThanOrEqual">
      <formula>0.15</formula>
    </cfRule>
    <cfRule type="cellIs" dxfId="101" priority="38" operator="greaterThanOrEqual">
      <formula>0.2</formula>
    </cfRule>
    <cfRule type="cellIs" dxfId="100" priority="39" operator="between">
      <formula>0.1511</formula>
      <formula>"19.99%"</formula>
    </cfRule>
  </conditionalFormatting>
  <conditionalFormatting sqref="O50">
    <cfRule type="cellIs" dxfId="99" priority="34" operator="lessThanOrEqual">
      <formula>0.15</formula>
    </cfRule>
    <cfRule type="cellIs" dxfId="98" priority="35" operator="greaterThanOrEqual">
      <formula>0.2</formula>
    </cfRule>
    <cfRule type="cellIs" dxfId="97" priority="36" operator="between">
      <formula>0.1511</formula>
      <formula>"19.99%"</formula>
    </cfRule>
  </conditionalFormatting>
  <conditionalFormatting sqref="P50">
    <cfRule type="cellIs" dxfId="96" priority="31" operator="lessThanOrEqual">
      <formula>0.15</formula>
    </cfRule>
    <cfRule type="cellIs" dxfId="95" priority="32" operator="greaterThanOrEqual">
      <formula>0.2</formula>
    </cfRule>
    <cfRule type="cellIs" dxfId="94" priority="33" operator="between">
      <formula>0.1511</formula>
      <formula>"19.99%"</formula>
    </cfRule>
  </conditionalFormatting>
  <conditionalFormatting sqref="F49">
    <cfRule type="cellIs" dxfId="93" priority="13" operator="lessThanOrEqual">
      <formula>0.15</formula>
    </cfRule>
    <cfRule type="cellIs" dxfId="92" priority="14" operator="greaterThanOrEqual">
      <formula>0.2</formula>
    </cfRule>
    <cfRule type="cellIs" dxfId="91" priority="15" operator="between">
      <formula>0.1511</formula>
      <formula>"19.99%"</formula>
    </cfRule>
  </conditionalFormatting>
  <conditionalFormatting sqref="I49">
    <cfRule type="cellIs" dxfId="90" priority="10" operator="lessThanOrEqual">
      <formula>0.15</formula>
    </cfRule>
    <cfRule type="cellIs" dxfId="89" priority="11" operator="greaterThanOrEqual">
      <formula>0.2</formula>
    </cfRule>
    <cfRule type="cellIs" dxfId="88" priority="12" operator="between">
      <formula>0.1511</formula>
      <formula>"19.99%"</formula>
    </cfRule>
  </conditionalFormatting>
  <conditionalFormatting sqref="L49">
    <cfRule type="cellIs" dxfId="87" priority="7" operator="lessThanOrEqual">
      <formula>0.15</formula>
    </cfRule>
    <cfRule type="cellIs" dxfId="86" priority="8" operator="greaterThanOrEqual">
      <formula>0.2</formula>
    </cfRule>
    <cfRule type="cellIs" dxfId="85" priority="9" operator="between">
      <formula>0.1511</formula>
      <formula>"19.99%"</formula>
    </cfRule>
  </conditionalFormatting>
  <conditionalFormatting sqref="O49">
    <cfRule type="cellIs" dxfId="84" priority="4" operator="lessThanOrEqual">
      <formula>0.15</formula>
    </cfRule>
    <cfRule type="cellIs" dxfId="83" priority="5" operator="greaterThanOrEqual">
      <formula>0.2</formula>
    </cfRule>
    <cfRule type="cellIs" dxfId="82" priority="6" operator="between">
      <formula>0.1511</formula>
      <formula>"19.99%"</formula>
    </cfRule>
  </conditionalFormatting>
  <conditionalFormatting sqref="P49">
    <cfRule type="cellIs" dxfId="81" priority="1" operator="lessThanOrEqual">
      <formula>0.15</formula>
    </cfRule>
    <cfRule type="cellIs" dxfId="80" priority="2" operator="greaterThanOrEqual">
      <formula>0.2</formula>
    </cfRule>
    <cfRule type="cellIs" dxfId="79" priority="3" operator="between">
      <formula>0.1511</formula>
      <formula>"19.99%"</formula>
    </cfRule>
  </conditionalFormatting>
  <dataValidations count="6">
    <dataValidation type="list" allowBlank="1" showInputMessage="1" showErrorMessage="1" sqref="C79:P79">
      <formula1>$B$172:$B$173</formula1>
    </dataValidation>
    <dataValidation type="list" allowBlank="1" showInputMessage="1" showErrorMessage="1" sqref="C12:P12">
      <formula1>$B$141:$B$167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4:P34 C36:P36">
      <formula1>$Q$104:$Q$109</formula1>
    </dataValidation>
    <dataValidation type="list" allowBlank="1" showInputMessage="1" showErrorMessage="1" sqref="C18:P18">
      <formula1>$B$130:$B$136</formula1>
    </dataValidation>
    <dataValidation type="list" allowBlank="1" showInputMessage="1" showErrorMessage="1" sqref="C10:I10">
      <formula1>"2023,2024,2025,2026,2027"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M121"/>
  <sheetViews>
    <sheetView topLeftCell="A7" zoomScaleNormal="100" workbookViewId="0">
      <selection activeCell="H13" sqref="H13"/>
    </sheetView>
  </sheetViews>
  <sheetFormatPr baseColWidth="10" defaultRowHeight="30" customHeight="1" x14ac:dyDescent="0.2"/>
  <cols>
    <col min="1" max="1" width="28.5703125" style="226" customWidth="1"/>
    <col min="2" max="2" width="27" style="203" bestFit="1" customWidth="1"/>
    <col min="3" max="12" width="15.7109375" style="203" customWidth="1"/>
    <col min="13" max="13" width="5.28515625" style="203" customWidth="1"/>
    <col min="14" max="14" width="10.7109375" style="203" customWidth="1"/>
    <col min="15" max="15" width="25.5703125" style="203" customWidth="1"/>
    <col min="16" max="17" width="11.42578125" style="199"/>
    <col min="18" max="18" width="11.42578125" style="169" customWidth="1"/>
    <col min="19" max="19" width="11.42578125" style="199"/>
    <col min="20" max="16384" width="11.42578125" style="203"/>
  </cols>
  <sheetData>
    <row r="1" spans="1:39" ht="30" customHeight="1" x14ac:dyDescent="0.25">
      <c r="A1" s="726"/>
      <c r="B1" s="727" t="s">
        <v>56</v>
      </c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9"/>
      <c r="N1" s="730" t="s">
        <v>57</v>
      </c>
      <c r="O1" s="731"/>
      <c r="P1" s="198"/>
      <c r="S1" s="198"/>
      <c r="T1" s="200"/>
      <c r="U1" s="200"/>
      <c r="V1" s="201"/>
      <c r="W1" s="202"/>
    </row>
    <row r="2" spans="1:39" s="182" customFormat="1" ht="30" customHeight="1" x14ac:dyDescent="0.25">
      <c r="A2" s="726"/>
      <c r="B2" s="727" t="s">
        <v>87</v>
      </c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9"/>
      <c r="N2" s="662" t="s">
        <v>189</v>
      </c>
      <c r="O2" s="663"/>
      <c r="P2" s="204"/>
      <c r="Q2" s="205"/>
      <c r="R2" s="167">
        <v>0.95</v>
      </c>
      <c r="S2" s="204"/>
      <c r="T2" s="206"/>
      <c r="U2" s="206"/>
      <c r="V2" s="207"/>
      <c r="W2" s="208"/>
    </row>
    <row r="3" spans="1:39" s="182" customFormat="1" ht="30" customHeight="1" x14ac:dyDescent="0.25">
      <c r="A3" s="726"/>
      <c r="B3" s="727" t="s">
        <v>89</v>
      </c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9"/>
      <c r="N3" s="730" t="s">
        <v>175</v>
      </c>
      <c r="O3" s="731"/>
      <c r="P3" s="204"/>
      <c r="Q3" s="205"/>
      <c r="R3" s="167">
        <v>0.94999</v>
      </c>
      <c r="S3" s="204"/>
      <c r="T3" s="206"/>
      <c r="U3" s="206"/>
      <c r="V3" s="207"/>
      <c r="W3" s="208"/>
    </row>
    <row r="4" spans="1:39" s="182" customFormat="1" ht="30" customHeight="1" x14ac:dyDescent="0.25">
      <c r="A4" s="726"/>
      <c r="B4" s="727" t="s">
        <v>91</v>
      </c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9"/>
      <c r="N4" s="731" t="s">
        <v>61</v>
      </c>
      <c r="O4" s="731"/>
      <c r="P4" s="209"/>
      <c r="Q4" s="205"/>
      <c r="R4" s="167">
        <v>0.65</v>
      </c>
      <c r="S4" s="209"/>
      <c r="T4" s="210"/>
      <c r="U4" s="210"/>
      <c r="V4" s="207"/>
      <c r="W4" s="208"/>
    </row>
    <row r="5" spans="1:39" s="182" customFormat="1" ht="18" x14ac:dyDescent="0.25">
      <c r="A5" s="211"/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4"/>
      <c r="N5" s="214"/>
      <c r="O5" s="214"/>
      <c r="P5" s="209"/>
      <c r="Q5" s="205"/>
      <c r="R5" s="167">
        <v>0.64998999999999996</v>
      </c>
      <c r="S5" s="209"/>
      <c r="T5" s="210"/>
      <c r="U5" s="210"/>
      <c r="V5" s="207"/>
      <c r="W5" s="208"/>
    </row>
    <row r="6" spans="1:39" s="182" customFormat="1" ht="13.5" customHeight="1" x14ac:dyDescent="0.25">
      <c r="A6" s="215" t="s">
        <v>0</v>
      </c>
      <c r="B6" s="216"/>
      <c r="C6" s="732" t="str">
        <f>[1]Requerimiento!C12</f>
        <v>GESTION DE INFRAESTRUCTURA FISICA</v>
      </c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205"/>
      <c r="Q6" s="205"/>
      <c r="R6" s="170"/>
      <c r="S6" s="205"/>
    </row>
    <row r="7" spans="1:39" s="182" customFormat="1" ht="11.25" customHeight="1" thickBot="1" x14ac:dyDescent="0.25">
      <c r="A7" s="217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05"/>
      <c r="Q7" s="205"/>
      <c r="R7" s="170"/>
      <c r="S7" s="205"/>
    </row>
    <row r="8" spans="1:39" ht="30" customHeight="1" thickBot="1" x14ac:dyDescent="0.25">
      <c r="A8" s="825" t="s">
        <v>92</v>
      </c>
      <c r="B8" s="827" t="s">
        <v>20</v>
      </c>
      <c r="C8" s="829" t="str">
        <f>+'[3]Hoja de vida IRA'!C14:P14</f>
        <v>Residuos aprovechables (IRA)</v>
      </c>
      <c r="D8" s="830"/>
      <c r="E8" s="830"/>
      <c r="F8" s="830"/>
      <c r="G8" s="830"/>
      <c r="H8" s="830"/>
      <c r="I8" s="830"/>
      <c r="J8" s="830"/>
      <c r="K8" s="830"/>
      <c r="L8" s="830"/>
      <c r="M8" s="830"/>
      <c r="N8" s="830"/>
      <c r="O8" s="830"/>
      <c r="P8" s="830"/>
      <c r="Q8" s="830"/>
      <c r="R8" s="830"/>
      <c r="S8" s="830"/>
      <c r="T8" s="830"/>
      <c r="U8" s="830"/>
      <c r="V8" s="830"/>
      <c r="W8" s="830"/>
      <c r="X8" s="830"/>
      <c r="Y8" s="830"/>
      <c r="Z8" s="830"/>
      <c r="AA8" s="830"/>
      <c r="AB8" s="830"/>
      <c r="AC8" s="830"/>
      <c r="AD8" s="830"/>
      <c r="AE8" s="830"/>
      <c r="AF8" s="830"/>
      <c r="AG8" s="830"/>
      <c r="AH8" s="830"/>
      <c r="AI8" s="830"/>
      <c r="AJ8" s="831"/>
      <c r="AK8" s="832" t="s">
        <v>94</v>
      </c>
      <c r="AL8" s="833"/>
      <c r="AM8" s="833"/>
    </row>
    <row r="9" spans="1:39" ht="30" customHeight="1" thickBot="1" x14ac:dyDescent="0.25">
      <c r="A9" s="826"/>
      <c r="B9" s="828"/>
      <c r="C9" s="252" t="s">
        <v>126</v>
      </c>
      <c r="D9" s="253" t="s">
        <v>93</v>
      </c>
      <c r="E9" s="253" t="s">
        <v>127</v>
      </c>
      <c r="F9" s="253" t="s">
        <v>93</v>
      </c>
      <c r="G9" s="253" t="s">
        <v>128</v>
      </c>
      <c r="H9" s="253" t="s">
        <v>93</v>
      </c>
      <c r="I9" s="835" t="s">
        <v>176</v>
      </c>
      <c r="J9" s="836"/>
      <c r="K9" s="252" t="s">
        <v>129</v>
      </c>
      <c r="L9" s="253" t="s">
        <v>93</v>
      </c>
      <c r="M9" s="253" t="s">
        <v>130</v>
      </c>
      <c r="N9" s="253" t="s">
        <v>93</v>
      </c>
      <c r="O9" s="253" t="s">
        <v>131</v>
      </c>
      <c r="P9" s="253" t="s">
        <v>93</v>
      </c>
      <c r="Q9" s="835" t="s">
        <v>177</v>
      </c>
      <c r="R9" s="836"/>
      <c r="S9" s="252" t="s">
        <v>132</v>
      </c>
      <c r="T9" s="253" t="s">
        <v>93</v>
      </c>
      <c r="U9" s="253" t="s">
        <v>133</v>
      </c>
      <c r="V9" s="253" t="s">
        <v>93</v>
      </c>
      <c r="W9" s="253" t="s">
        <v>336</v>
      </c>
      <c r="X9" s="253" t="s">
        <v>93</v>
      </c>
      <c r="Y9" s="835" t="s">
        <v>178</v>
      </c>
      <c r="Z9" s="836"/>
      <c r="AA9" s="252" t="s">
        <v>135</v>
      </c>
      <c r="AB9" s="253" t="s">
        <v>93</v>
      </c>
      <c r="AC9" s="253" t="s">
        <v>136</v>
      </c>
      <c r="AD9" s="253" t="s">
        <v>93</v>
      </c>
      <c r="AE9" s="253" t="s">
        <v>137</v>
      </c>
      <c r="AF9" s="253" t="s">
        <v>93</v>
      </c>
      <c r="AG9" s="835" t="s">
        <v>179</v>
      </c>
      <c r="AH9" s="836"/>
      <c r="AI9" s="254" t="s">
        <v>10</v>
      </c>
      <c r="AJ9" s="255" t="s">
        <v>93</v>
      </c>
      <c r="AK9" s="834"/>
      <c r="AL9" s="825"/>
      <c r="AM9" s="825"/>
    </row>
    <row r="10" spans="1:39" ht="59.25" customHeight="1" x14ac:dyDescent="0.2">
      <c r="A10" s="837" t="s">
        <v>346</v>
      </c>
      <c r="B10" s="256" t="s">
        <v>347</v>
      </c>
      <c r="C10" s="257">
        <v>333</v>
      </c>
      <c r="D10" s="839">
        <f>+IF(C10=0,"0",C10/C11)</f>
        <v>0.47435897435897434</v>
      </c>
      <c r="E10" s="258">
        <v>444</v>
      </c>
      <c r="F10" s="839">
        <f>+IF(E10=0,"0",E10/E11)</f>
        <v>0.48156182212581344</v>
      </c>
      <c r="G10" s="258">
        <v>306</v>
      </c>
      <c r="H10" s="839">
        <f>+IF(G10=0,"0",G10/G11)</f>
        <v>0.49434571890145396</v>
      </c>
      <c r="I10" s="259">
        <f>+C10+E10+G10</f>
        <v>1083</v>
      </c>
      <c r="J10" s="839">
        <f>+IF(I10=0,"0",I10/I11)</f>
        <v>0.4828354881854659</v>
      </c>
      <c r="K10" s="257">
        <v>370</v>
      </c>
      <c r="L10" s="839">
        <f>+IF(K10=0,"0",K10/K11)</f>
        <v>0.46424090338770391</v>
      </c>
      <c r="M10" s="258">
        <v>322</v>
      </c>
      <c r="N10" s="839">
        <f>+IF(M10=0,"0",M10/M11)</f>
        <v>0.45288326300984527</v>
      </c>
      <c r="O10" s="258">
        <v>224</v>
      </c>
      <c r="P10" s="839">
        <f>+IF(O10=0,"0",O10/O11)</f>
        <v>0.27350427350427353</v>
      </c>
      <c r="Q10" s="259">
        <f>+K10+M10+O10</f>
        <v>916</v>
      </c>
      <c r="R10" s="839">
        <f>+IF(Q10=0,"0",Q10/Q11)</f>
        <v>0.39363987967339925</v>
      </c>
      <c r="S10" s="257"/>
      <c r="T10" s="839" t="str">
        <f>+IF(S10=0,"0",S10/S11)</f>
        <v>0</v>
      </c>
      <c r="U10" s="258"/>
      <c r="V10" s="839" t="str">
        <f>+IF(U10=0,"0",U10/U11)</f>
        <v>0</v>
      </c>
      <c r="W10" s="258"/>
      <c r="X10" s="839" t="str">
        <f>+IF(W10=0,"0",W10/W11)</f>
        <v>0</v>
      </c>
      <c r="Y10" s="259">
        <f>+S10+U10+W10</f>
        <v>0</v>
      </c>
      <c r="Z10" s="839" t="str">
        <f>+IF(Y10=0,"0",Y10/Y11)</f>
        <v>0</v>
      </c>
      <c r="AA10" s="257"/>
      <c r="AB10" s="839" t="str">
        <f>+IF(AA10=0,"0",AA10/AA11)</f>
        <v>0</v>
      </c>
      <c r="AC10" s="258"/>
      <c r="AD10" s="839" t="str">
        <f>+IF(AC10=0,"0",AC10/AC11)</f>
        <v>0</v>
      </c>
      <c r="AE10" s="258"/>
      <c r="AF10" s="839" t="str">
        <f>+IF(AE10=0,"0",AE10/AE11)</f>
        <v>0</v>
      </c>
      <c r="AG10" s="259">
        <f>+AA10+AC10+AE10</f>
        <v>0</v>
      </c>
      <c r="AH10" s="839" t="str">
        <f>+IF(AG10=0,"0",AG10/AG11)</f>
        <v>0</v>
      </c>
      <c r="AI10" s="260">
        <f>AG10+Y10+Q10+I10</f>
        <v>1999</v>
      </c>
      <c r="AJ10" s="845">
        <f>IF(AI10=0,"0",AI10/AI11)</f>
        <v>0.43741794310722099</v>
      </c>
      <c r="AK10" s="841"/>
      <c r="AL10" s="841"/>
      <c r="AM10" s="842"/>
    </row>
    <row r="11" spans="1:39" ht="57.75" customHeight="1" thickBot="1" x14ac:dyDescent="0.25">
      <c r="A11" s="838"/>
      <c r="B11" s="261" t="s">
        <v>348</v>
      </c>
      <c r="C11" s="262">
        <v>702</v>
      </c>
      <c r="D11" s="840"/>
      <c r="E11" s="263">
        <v>922</v>
      </c>
      <c r="F11" s="840"/>
      <c r="G11" s="263">
        <v>619</v>
      </c>
      <c r="H11" s="840"/>
      <c r="I11" s="264">
        <f>+C11+E11+G11</f>
        <v>2243</v>
      </c>
      <c r="J11" s="840"/>
      <c r="K11" s="262">
        <v>797</v>
      </c>
      <c r="L11" s="840"/>
      <c r="M11" s="263">
        <v>711</v>
      </c>
      <c r="N11" s="840"/>
      <c r="O11" s="263">
        <v>819</v>
      </c>
      <c r="P11" s="840"/>
      <c r="Q11" s="264">
        <f>+K11+M11+O11</f>
        <v>2327</v>
      </c>
      <c r="R11" s="840"/>
      <c r="S11" s="262"/>
      <c r="T11" s="840"/>
      <c r="U11" s="263"/>
      <c r="V11" s="840"/>
      <c r="W11" s="263"/>
      <c r="X11" s="840"/>
      <c r="Y11" s="264">
        <f>+S11+U11+W11</f>
        <v>0</v>
      </c>
      <c r="Z11" s="840"/>
      <c r="AA11" s="262"/>
      <c r="AB11" s="840"/>
      <c r="AC11" s="263"/>
      <c r="AD11" s="840"/>
      <c r="AE11" s="263"/>
      <c r="AF11" s="840"/>
      <c r="AG11" s="264">
        <f>+AA11+AC11+AE11</f>
        <v>0</v>
      </c>
      <c r="AH11" s="840"/>
      <c r="AI11" s="265">
        <f>AG11+Y11+Q11+I11</f>
        <v>4570</v>
      </c>
      <c r="AJ11" s="846"/>
      <c r="AK11" s="843"/>
      <c r="AL11" s="843"/>
      <c r="AM11" s="844"/>
    </row>
    <row r="41" spans="1:38" s="199" customFormat="1" ht="30" customHeight="1" x14ac:dyDescent="0.2">
      <c r="A41" s="226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R41" s="18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</row>
    <row r="111" spans="1:38" s="199" customFormat="1" ht="30" customHeight="1" x14ac:dyDescent="0.2">
      <c r="A111" s="226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R111" s="174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</row>
    <row r="112" spans="1:38" s="199" customFormat="1" ht="30" customHeight="1" x14ac:dyDescent="0.2">
      <c r="A112" s="226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R112" s="174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</row>
    <row r="113" spans="1:38" s="199" customFormat="1" ht="30" customHeight="1" x14ac:dyDescent="0.2">
      <c r="A113" s="226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R113" s="174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</row>
    <row r="114" spans="1:38" s="199" customFormat="1" ht="30" customHeight="1" x14ac:dyDescent="0.2">
      <c r="A114" s="226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R114" s="174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</row>
    <row r="115" spans="1:38" s="199" customFormat="1" ht="30" customHeight="1" x14ac:dyDescent="0.2">
      <c r="A115" s="226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R115" s="174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</row>
    <row r="116" spans="1:38" s="199" customFormat="1" ht="30" customHeight="1" x14ac:dyDescent="0.2">
      <c r="A116" s="226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R116" s="174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</row>
    <row r="117" spans="1:38" s="199" customFormat="1" ht="30" customHeight="1" x14ac:dyDescent="0.2">
      <c r="A117" s="226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R117" s="174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</row>
    <row r="118" spans="1:38" s="199" customFormat="1" ht="30" customHeight="1" x14ac:dyDescent="0.2">
      <c r="A118" s="226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R118" s="174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</row>
    <row r="119" spans="1:38" s="199" customFormat="1" ht="30" customHeight="1" x14ac:dyDescent="0.2">
      <c r="A119" s="226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R119" s="174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</row>
    <row r="120" spans="1:38" s="199" customFormat="1" ht="30" customHeight="1" x14ac:dyDescent="0.2">
      <c r="A120" s="226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R120" s="174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</row>
    <row r="121" spans="1:38" s="199" customFormat="1" ht="30" customHeight="1" x14ac:dyDescent="0.2">
      <c r="A121" s="226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R121" s="174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</row>
  </sheetData>
  <sheetProtection formatCells="0"/>
  <mergeCells count="37">
    <mergeCell ref="AK10:AM11"/>
    <mergeCell ref="Z10:Z11"/>
    <mergeCell ref="AB10:AB11"/>
    <mergeCell ref="AD10:AD11"/>
    <mergeCell ref="AF10:AF11"/>
    <mergeCell ref="AH10:AH11"/>
    <mergeCell ref="AJ10:AJ11"/>
    <mergeCell ref="N10:N11"/>
    <mergeCell ref="P10:P11"/>
    <mergeCell ref="R10:R11"/>
    <mergeCell ref="T10:T11"/>
    <mergeCell ref="V10:V11"/>
    <mergeCell ref="X10:X11"/>
    <mergeCell ref="A10:A11"/>
    <mergeCell ref="D10:D11"/>
    <mergeCell ref="F10:F11"/>
    <mergeCell ref="H10:H11"/>
    <mergeCell ref="J10:J11"/>
    <mergeCell ref="L10:L11"/>
    <mergeCell ref="C6:O6"/>
    <mergeCell ref="A8:A9"/>
    <mergeCell ref="B8:B9"/>
    <mergeCell ref="C8:AJ8"/>
    <mergeCell ref="AK8:AM9"/>
    <mergeCell ref="I9:J9"/>
    <mergeCell ref="Q9:R9"/>
    <mergeCell ref="Y9:Z9"/>
    <mergeCell ref="AG9:AH9"/>
    <mergeCell ref="A1:A4"/>
    <mergeCell ref="B1:M1"/>
    <mergeCell ref="N1:O1"/>
    <mergeCell ref="B2:M2"/>
    <mergeCell ref="N2:O2"/>
    <mergeCell ref="B3:M3"/>
    <mergeCell ref="N3:O3"/>
    <mergeCell ref="B4:M4"/>
    <mergeCell ref="N4:O4"/>
  </mergeCells>
  <conditionalFormatting sqref="D10:D11">
    <cfRule type="cellIs" dxfId="78" priority="49" operator="lessThanOrEqual">
      <formula>0.15</formula>
    </cfRule>
    <cfRule type="cellIs" dxfId="77" priority="50" operator="greaterThanOrEqual">
      <formula>0.2</formula>
    </cfRule>
    <cfRule type="cellIs" dxfId="76" priority="51" operator="between">
      <formula>0.1511</formula>
      <formula>"19.99%"</formula>
    </cfRule>
  </conditionalFormatting>
  <conditionalFormatting sqref="F10:F11">
    <cfRule type="cellIs" dxfId="75" priority="46" operator="lessThanOrEqual">
      <formula>0.15</formula>
    </cfRule>
    <cfRule type="cellIs" dxfId="74" priority="47" operator="greaterThanOrEqual">
      <formula>0.2</formula>
    </cfRule>
    <cfRule type="cellIs" dxfId="73" priority="48" operator="between">
      <formula>0.1511</formula>
      <formula>"19.99%"</formula>
    </cfRule>
  </conditionalFormatting>
  <conditionalFormatting sqref="H10:H11">
    <cfRule type="cellIs" dxfId="72" priority="43" operator="lessThanOrEqual">
      <formula>0.15</formula>
    </cfRule>
    <cfRule type="cellIs" dxfId="71" priority="44" operator="greaterThanOrEqual">
      <formula>0.2</formula>
    </cfRule>
    <cfRule type="cellIs" dxfId="70" priority="45" operator="between">
      <formula>0.1511</formula>
      <formula>"19.99%"</formula>
    </cfRule>
  </conditionalFormatting>
  <conditionalFormatting sqref="J10:J11">
    <cfRule type="cellIs" dxfId="69" priority="40" operator="lessThanOrEqual">
      <formula>0.15</formula>
    </cfRule>
    <cfRule type="cellIs" dxfId="68" priority="41" operator="greaterThanOrEqual">
      <formula>0.2</formula>
    </cfRule>
    <cfRule type="cellIs" dxfId="67" priority="42" operator="between">
      <formula>0.1511</formula>
      <formula>"19.99%"</formula>
    </cfRule>
  </conditionalFormatting>
  <conditionalFormatting sqref="AJ10:AJ11">
    <cfRule type="cellIs" dxfId="66" priority="37" operator="lessThanOrEqual">
      <formula>0.15</formula>
    </cfRule>
    <cfRule type="cellIs" dxfId="65" priority="38" operator="greaterThanOrEqual">
      <formula>0.2</formula>
    </cfRule>
    <cfRule type="cellIs" dxfId="64" priority="39" operator="between">
      <formula>0.1511</formula>
      <formula>"19.99%"</formula>
    </cfRule>
  </conditionalFormatting>
  <conditionalFormatting sqref="L10:L11">
    <cfRule type="cellIs" dxfId="63" priority="34" operator="lessThanOrEqual">
      <formula>0.15</formula>
    </cfRule>
    <cfRule type="cellIs" dxfId="62" priority="35" operator="greaterThanOrEqual">
      <formula>0.2</formula>
    </cfRule>
    <cfRule type="cellIs" dxfId="61" priority="36" operator="between">
      <formula>0.1511</formula>
      <formula>"19.99%"</formula>
    </cfRule>
  </conditionalFormatting>
  <conditionalFormatting sqref="N10:N11">
    <cfRule type="cellIs" dxfId="60" priority="31" operator="lessThanOrEqual">
      <formula>0.15</formula>
    </cfRule>
    <cfRule type="cellIs" dxfId="59" priority="32" operator="greaterThanOrEqual">
      <formula>0.2</formula>
    </cfRule>
    <cfRule type="cellIs" dxfId="58" priority="33" operator="between">
      <formula>0.1511</formula>
      <formula>"19.99%"</formula>
    </cfRule>
  </conditionalFormatting>
  <conditionalFormatting sqref="P10:P11">
    <cfRule type="cellIs" dxfId="57" priority="28" operator="lessThanOrEqual">
      <formula>0.15</formula>
    </cfRule>
    <cfRule type="cellIs" dxfId="56" priority="29" operator="greaterThanOrEqual">
      <formula>0.2</formula>
    </cfRule>
    <cfRule type="cellIs" dxfId="55" priority="30" operator="between">
      <formula>0.1511</formula>
      <formula>"19.99%"</formula>
    </cfRule>
  </conditionalFormatting>
  <conditionalFormatting sqref="R10:R11">
    <cfRule type="cellIs" dxfId="54" priority="25" operator="lessThanOrEqual">
      <formula>0.15</formula>
    </cfRule>
    <cfRule type="cellIs" dxfId="53" priority="26" operator="greaterThanOrEqual">
      <formula>0.2</formula>
    </cfRule>
    <cfRule type="cellIs" dxfId="52" priority="27" operator="between">
      <formula>0.1511</formula>
      <formula>"19.99%"</formula>
    </cfRule>
  </conditionalFormatting>
  <conditionalFormatting sqref="T10:T11">
    <cfRule type="cellIs" dxfId="51" priority="22" operator="lessThanOrEqual">
      <formula>0.15</formula>
    </cfRule>
    <cfRule type="cellIs" dxfId="50" priority="23" operator="greaterThanOrEqual">
      <formula>0.2</formula>
    </cfRule>
    <cfRule type="cellIs" dxfId="49" priority="24" operator="between">
      <formula>0.1511</formula>
      <formula>"19.99%"</formula>
    </cfRule>
  </conditionalFormatting>
  <conditionalFormatting sqref="V10:V11">
    <cfRule type="cellIs" dxfId="48" priority="19" operator="lessThanOrEqual">
      <formula>0.15</formula>
    </cfRule>
    <cfRule type="cellIs" dxfId="47" priority="20" operator="greaterThanOrEqual">
      <formula>0.2</formula>
    </cfRule>
    <cfRule type="cellIs" dxfId="46" priority="21" operator="between">
      <formula>0.1511</formula>
      <formula>"19.99%"</formula>
    </cfRule>
  </conditionalFormatting>
  <conditionalFormatting sqref="X10:X11">
    <cfRule type="cellIs" dxfId="45" priority="16" operator="lessThanOrEqual">
      <formula>0.15</formula>
    </cfRule>
    <cfRule type="cellIs" dxfId="44" priority="17" operator="greaterThanOrEqual">
      <formula>0.2</formula>
    </cfRule>
    <cfRule type="cellIs" dxfId="43" priority="18" operator="between">
      <formula>0.1511</formula>
      <formula>"19.99%"</formula>
    </cfRule>
  </conditionalFormatting>
  <conditionalFormatting sqref="Z10:Z11">
    <cfRule type="cellIs" dxfId="42" priority="13" operator="lessThanOrEqual">
      <formula>0.15</formula>
    </cfRule>
    <cfRule type="cellIs" dxfId="41" priority="14" operator="greaterThanOrEqual">
      <formula>0.2</formula>
    </cfRule>
    <cfRule type="cellIs" dxfId="40" priority="15" operator="between">
      <formula>0.1511</formula>
      <formula>"19.99%"</formula>
    </cfRule>
  </conditionalFormatting>
  <conditionalFormatting sqref="AB10:AB11">
    <cfRule type="cellIs" dxfId="39" priority="10" operator="lessThanOrEqual">
      <formula>0.15</formula>
    </cfRule>
    <cfRule type="cellIs" dxfId="38" priority="11" operator="greaterThanOrEqual">
      <formula>0.2</formula>
    </cfRule>
    <cfRule type="cellIs" dxfId="37" priority="12" operator="between">
      <formula>0.1511</formula>
      <formula>"19.99%"</formula>
    </cfRule>
  </conditionalFormatting>
  <conditionalFormatting sqref="AD10:AD11">
    <cfRule type="cellIs" dxfId="36" priority="7" operator="lessThanOrEqual">
      <formula>0.15</formula>
    </cfRule>
    <cfRule type="cellIs" dxfId="35" priority="8" operator="greaterThanOrEqual">
      <formula>0.2</formula>
    </cfRule>
    <cfRule type="cellIs" dxfId="34" priority="9" operator="between">
      <formula>0.1511</formula>
      <formula>"19.99%"</formula>
    </cfRule>
  </conditionalFormatting>
  <conditionalFormatting sqref="AF10:AF11">
    <cfRule type="cellIs" dxfId="33" priority="4" operator="lessThanOrEqual">
      <formula>0.15</formula>
    </cfRule>
    <cfRule type="cellIs" dxfId="32" priority="5" operator="greaterThanOrEqual">
      <formula>0.2</formula>
    </cfRule>
    <cfRule type="cellIs" dxfId="31" priority="6" operator="between">
      <formula>0.1511</formula>
      <formula>"19.99%"</formula>
    </cfRule>
  </conditionalFormatting>
  <conditionalFormatting sqref="AH10:AH11">
    <cfRule type="cellIs" dxfId="30" priority="1" operator="lessThanOrEqual">
      <formula>0.15</formula>
    </cfRule>
    <cfRule type="cellIs" dxfId="29" priority="2" operator="greaterThanOrEqual">
      <formula>0.2</formula>
    </cfRule>
    <cfRule type="cellIs" dxfId="28" priority="3" operator="between">
      <formula>0.1511</formula>
      <formula>"19.99%"</formula>
    </cfRule>
  </conditionalFormatting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S180"/>
  <sheetViews>
    <sheetView topLeftCell="A6" zoomScale="145" zoomScaleNormal="145" workbookViewId="0">
      <selection activeCell="B13" sqref="B13:P13"/>
    </sheetView>
  </sheetViews>
  <sheetFormatPr baseColWidth="10" defaultRowHeight="12.75" x14ac:dyDescent="0.2"/>
  <cols>
    <col min="1" max="1" width="0.7109375" style="49" customWidth="1"/>
    <col min="2" max="2" width="30" style="49" customWidth="1"/>
    <col min="3" max="3" width="16.85546875" style="49" customWidth="1"/>
    <col min="4" max="4" width="5" style="49" bestFit="1" customWidth="1"/>
    <col min="5" max="5" width="4.7109375" style="49" bestFit="1" customWidth="1"/>
    <col min="6" max="6" width="9.5703125" style="49" bestFit="1" customWidth="1"/>
    <col min="7" max="7" width="5.42578125" style="49" bestFit="1" customWidth="1"/>
    <col min="8" max="8" width="5.140625" style="49" bestFit="1" customWidth="1"/>
    <col min="9" max="9" width="9.5703125" style="49" bestFit="1" customWidth="1"/>
    <col min="10" max="10" width="4.140625" style="49" bestFit="1" customWidth="1"/>
    <col min="11" max="11" width="6.42578125" style="49" bestFit="1" customWidth="1"/>
    <col min="12" max="12" width="9.5703125" style="49" bestFit="1" customWidth="1"/>
    <col min="13" max="13" width="8.42578125" style="49" customWidth="1"/>
    <col min="14" max="14" width="6.42578125" style="49" customWidth="1"/>
    <col min="15" max="15" width="11" style="49" customWidth="1"/>
    <col min="16" max="16" width="12.140625" style="49" customWidth="1"/>
    <col min="17" max="18" width="11.7109375" style="49" customWidth="1"/>
    <col min="19" max="19" width="11.42578125" style="99" hidden="1" customWidth="1"/>
    <col min="20" max="16384" width="11.42578125" style="49"/>
  </cols>
  <sheetData>
    <row r="1" spans="1:19" ht="6" customHeight="1" thickBot="1" x14ac:dyDescent="0.25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9" ht="16.5" customHeight="1" x14ac:dyDescent="0.2">
      <c r="B2" s="424"/>
      <c r="C2" s="427" t="s">
        <v>56</v>
      </c>
      <c r="D2" s="428"/>
      <c r="E2" s="428"/>
      <c r="F2" s="428"/>
      <c r="G2" s="428"/>
      <c r="H2" s="428"/>
      <c r="I2" s="428"/>
      <c r="J2" s="428"/>
      <c r="K2" s="428"/>
      <c r="L2" s="428"/>
      <c r="M2" s="429"/>
      <c r="N2" s="430" t="s">
        <v>185</v>
      </c>
      <c r="O2" s="431"/>
      <c r="P2" s="432"/>
      <c r="S2" s="49">
        <v>0.95</v>
      </c>
    </row>
    <row r="3" spans="1:19" ht="15.75" customHeight="1" x14ac:dyDescent="0.2">
      <c r="B3" s="425"/>
      <c r="C3" s="433" t="s">
        <v>58</v>
      </c>
      <c r="D3" s="434"/>
      <c r="E3" s="434"/>
      <c r="F3" s="434"/>
      <c r="G3" s="434"/>
      <c r="H3" s="434"/>
      <c r="I3" s="434"/>
      <c r="J3" s="434"/>
      <c r="K3" s="434"/>
      <c r="L3" s="434"/>
      <c r="M3" s="435"/>
      <c r="N3" s="436" t="s">
        <v>189</v>
      </c>
      <c r="O3" s="437"/>
      <c r="P3" s="438"/>
      <c r="S3" s="49">
        <v>0.94999</v>
      </c>
    </row>
    <row r="4" spans="1:19" ht="15.75" customHeight="1" x14ac:dyDescent="0.2">
      <c r="B4" s="425"/>
      <c r="C4" s="433" t="s">
        <v>59</v>
      </c>
      <c r="D4" s="434"/>
      <c r="E4" s="434"/>
      <c r="F4" s="434"/>
      <c r="G4" s="434"/>
      <c r="H4" s="434"/>
      <c r="I4" s="434"/>
      <c r="J4" s="434"/>
      <c r="K4" s="434"/>
      <c r="L4" s="434"/>
      <c r="M4" s="435"/>
      <c r="N4" s="436" t="s">
        <v>186</v>
      </c>
      <c r="O4" s="437"/>
      <c r="P4" s="438"/>
      <c r="S4" s="49">
        <v>0.65</v>
      </c>
    </row>
    <row r="5" spans="1:19" ht="16.5" customHeight="1" thickBot="1" x14ac:dyDescent="0.25">
      <c r="B5" s="426"/>
      <c r="C5" s="439" t="s">
        <v>60</v>
      </c>
      <c r="D5" s="440"/>
      <c r="E5" s="440"/>
      <c r="F5" s="440"/>
      <c r="G5" s="440"/>
      <c r="H5" s="440"/>
      <c r="I5" s="440"/>
      <c r="J5" s="440"/>
      <c r="K5" s="440"/>
      <c r="L5" s="440"/>
      <c r="M5" s="441"/>
      <c r="N5" s="442" t="s">
        <v>61</v>
      </c>
      <c r="O5" s="443"/>
      <c r="P5" s="444"/>
      <c r="S5" s="49">
        <v>0.64998999999999996</v>
      </c>
    </row>
    <row r="6" spans="1:19" ht="3" customHeight="1" thickBot="1" x14ac:dyDescent="0.25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S6" s="100"/>
    </row>
    <row r="7" spans="1:19" x14ac:dyDescent="0.2">
      <c r="A7" s="52"/>
      <c r="B7" s="445" t="s">
        <v>65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7"/>
      <c r="Q7" s="52"/>
      <c r="S7" s="100"/>
    </row>
    <row r="8" spans="1:19" ht="13.5" thickBot="1" x14ac:dyDescent="0.25">
      <c r="A8" s="52"/>
      <c r="B8" s="448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50"/>
      <c r="Q8" s="52"/>
    </row>
    <row r="9" spans="1:19" ht="6.75" customHeight="1" thickBot="1" x14ac:dyDescent="0.25">
      <c r="A9" s="52"/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52"/>
    </row>
    <row r="10" spans="1:19" ht="26.25" customHeight="1" thickBot="1" x14ac:dyDescent="0.25">
      <c r="A10" s="52"/>
      <c r="B10" s="90" t="s">
        <v>83</v>
      </c>
      <c r="C10" s="457">
        <v>2024</v>
      </c>
      <c r="D10" s="458"/>
      <c r="E10" s="458"/>
      <c r="F10" s="458"/>
      <c r="G10" s="458"/>
      <c r="H10" s="458"/>
      <c r="I10" s="459"/>
      <c r="J10" s="452" t="s">
        <v>1</v>
      </c>
      <c r="K10" s="453"/>
      <c r="L10" s="453"/>
      <c r="M10" s="453"/>
      <c r="N10" s="454" t="s">
        <v>190</v>
      </c>
      <c r="O10" s="455"/>
      <c r="P10" s="456"/>
      <c r="Q10" s="52"/>
    </row>
    <row r="11" spans="1:19" ht="4.5" customHeight="1" thickBot="1" x14ac:dyDescent="0.25">
      <c r="A11" s="52"/>
      <c r="B11" s="460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2"/>
      <c r="Q11" s="52"/>
    </row>
    <row r="12" spans="1:19" ht="13.5" thickBot="1" x14ac:dyDescent="0.25">
      <c r="A12" s="52"/>
      <c r="B12" s="62" t="s">
        <v>0</v>
      </c>
      <c r="C12" s="463" t="s">
        <v>170</v>
      </c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4"/>
      <c r="Q12" s="52"/>
    </row>
    <row r="13" spans="1:19" ht="4.5" customHeight="1" thickBot="1" x14ac:dyDescent="0.25">
      <c r="A13" s="52"/>
      <c r="B13" s="465"/>
      <c r="C13" s="466"/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7"/>
      <c r="Q13" s="52"/>
    </row>
    <row r="14" spans="1:19" ht="18" customHeight="1" thickBot="1" x14ac:dyDescent="0.25">
      <c r="A14" s="52"/>
      <c r="B14" s="62" t="s">
        <v>6</v>
      </c>
      <c r="C14" s="468" t="s">
        <v>227</v>
      </c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70"/>
      <c r="Q14" s="52"/>
    </row>
    <row r="15" spans="1:19" ht="4.5" customHeight="1" thickBot="1" x14ac:dyDescent="0.25">
      <c r="A15" s="52"/>
      <c r="B15" s="471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472"/>
      <c r="P15" s="473"/>
      <c r="Q15" s="52"/>
    </row>
    <row r="16" spans="1:19" ht="32.25" customHeight="1" thickBot="1" x14ac:dyDescent="0.25">
      <c r="A16" s="52"/>
      <c r="B16" s="62" t="s">
        <v>25</v>
      </c>
      <c r="C16" s="454" t="s">
        <v>216</v>
      </c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6"/>
      <c r="Q16" s="52"/>
    </row>
    <row r="17" spans="1:17" ht="4.5" customHeight="1" thickBot="1" x14ac:dyDescent="0.25">
      <c r="A17" s="52"/>
      <c r="B17" s="471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3"/>
      <c r="Q17" s="52"/>
    </row>
    <row r="18" spans="1:17" ht="26.25" customHeight="1" thickBot="1" x14ac:dyDescent="0.25">
      <c r="A18" s="52"/>
      <c r="B18" s="62" t="s">
        <v>11</v>
      </c>
      <c r="C18" s="474" t="s">
        <v>250</v>
      </c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6"/>
      <c r="Q18" s="52"/>
    </row>
    <row r="19" spans="1:17" ht="4.5" customHeight="1" thickBot="1" x14ac:dyDescent="0.25">
      <c r="A19" s="52"/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52"/>
    </row>
    <row r="20" spans="1:17" ht="17.25" customHeight="1" thickBot="1" x14ac:dyDescent="0.25">
      <c r="A20" s="52"/>
      <c r="B20" s="478" t="s">
        <v>26</v>
      </c>
      <c r="C20" s="479"/>
      <c r="D20" s="479"/>
      <c r="E20" s="479"/>
      <c r="F20" s="479"/>
      <c r="G20" s="479"/>
      <c r="H20" s="479"/>
      <c r="I20" s="479"/>
      <c r="J20" s="479"/>
      <c r="K20" s="479"/>
      <c r="L20" s="479"/>
      <c r="M20" s="479"/>
      <c r="N20" s="479"/>
      <c r="O20" s="479"/>
      <c r="P20" s="480"/>
      <c r="Q20" s="52"/>
    </row>
    <row r="21" spans="1:17" ht="4.5" customHeight="1" thickBot="1" x14ac:dyDescent="0.25">
      <c r="A21" s="52"/>
      <c r="B21" s="481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3"/>
      <c r="Q21" s="52"/>
    </row>
    <row r="22" spans="1:17" ht="51" customHeight="1" thickBot="1" x14ac:dyDescent="0.25">
      <c r="A22" s="52"/>
      <c r="B22" s="62" t="s">
        <v>3</v>
      </c>
      <c r="C22" s="484" t="s">
        <v>222</v>
      </c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6"/>
      <c r="Q22" s="52"/>
    </row>
    <row r="23" spans="1:17" ht="4.5" customHeight="1" thickBot="1" x14ac:dyDescent="0.25">
      <c r="A23" s="52"/>
      <c r="B23" s="471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3"/>
      <c r="Q23" s="52"/>
    </row>
    <row r="24" spans="1:17" ht="82.5" customHeight="1" thickBot="1" x14ac:dyDescent="0.25">
      <c r="A24" s="52"/>
      <c r="B24" s="62" t="s">
        <v>12</v>
      </c>
      <c r="C24" s="487" t="s">
        <v>249</v>
      </c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9"/>
      <c r="Q24" s="52"/>
    </row>
    <row r="25" spans="1:17" ht="4.5" customHeight="1" thickBot="1" x14ac:dyDescent="0.25">
      <c r="A25" s="52"/>
      <c r="B25" s="490"/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2"/>
      <c r="Q25" s="52"/>
    </row>
    <row r="26" spans="1:17" ht="13.5" customHeight="1" thickBot="1" x14ac:dyDescent="0.25">
      <c r="A26" s="52"/>
      <c r="B26" s="63" t="s">
        <v>2</v>
      </c>
      <c r="C26" s="493">
        <v>0.95</v>
      </c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5"/>
      <c r="Q26" s="52"/>
    </row>
    <row r="27" spans="1:17" ht="4.5" customHeight="1" thickBot="1" x14ac:dyDescent="0.25">
      <c r="A27" s="52"/>
      <c r="B27" s="496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8"/>
      <c r="Q27" s="52"/>
    </row>
    <row r="28" spans="1:17" ht="12.75" customHeight="1" thickBot="1" x14ac:dyDescent="0.25">
      <c r="A28" s="52"/>
      <c r="B28" s="63" t="s">
        <v>13</v>
      </c>
      <c r="C28" s="64" t="s">
        <v>14</v>
      </c>
      <c r="D28" s="499" t="s">
        <v>243</v>
      </c>
      <c r="E28" s="494"/>
      <c r="F28" s="494"/>
      <c r="G28" s="495"/>
      <c r="H28" s="500" t="s">
        <v>15</v>
      </c>
      <c r="I28" s="500"/>
      <c r="J28" s="500"/>
      <c r="K28" s="499" t="s">
        <v>244</v>
      </c>
      <c r="L28" s="494"/>
      <c r="M28" s="495"/>
      <c r="N28" s="501" t="s">
        <v>16</v>
      </c>
      <c r="O28" s="502"/>
      <c r="P28" s="147" t="s">
        <v>245</v>
      </c>
      <c r="Q28" s="52"/>
    </row>
    <row r="29" spans="1:17" ht="4.5" customHeight="1" thickBot="1" x14ac:dyDescent="0.25">
      <c r="A29" s="52"/>
      <c r="B29" s="503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  <c r="N29" s="504"/>
      <c r="O29" s="504"/>
      <c r="P29" s="505"/>
      <c r="Q29" s="52"/>
    </row>
    <row r="30" spans="1:17" ht="13.5" thickBot="1" x14ac:dyDescent="0.25">
      <c r="A30" s="52"/>
      <c r="B30" s="88" t="s">
        <v>7</v>
      </c>
      <c r="C30" s="506" t="s">
        <v>184</v>
      </c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8"/>
      <c r="Q30" s="52"/>
    </row>
    <row r="31" spans="1:17" ht="4.5" customHeight="1" thickBot="1" x14ac:dyDescent="0.25">
      <c r="A31" s="52"/>
      <c r="B31" s="471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3"/>
      <c r="Q31" s="52"/>
    </row>
    <row r="32" spans="1:17" ht="13.5" thickBot="1" x14ac:dyDescent="0.25">
      <c r="A32" s="52"/>
      <c r="B32" s="88" t="s">
        <v>4</v>
      </c>
      <c r="C32" s="509" t="s">
        <v>71</v>
      </c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8"/>
      <c r="Q32" s="52"/>
    </row>
    <row r="33" spans="1:17" ht="4.5" customHeight="1" thickBot="1" x14ac:dyDescent="0.25">
      <c r="A33" s="52"/>
      <c r="B33" s="471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3"/>
      <c r="Q33" s="52"/>
    </row>
    <row r="34" spans="1:17" ht="13.5" thickBot="1" x14ac:dyDescent="0.25">
      <c r="A34" s="52"/>
      <c r="B34" s="88" t="s">
        <v>23</v>
      </c>
      <c r="C34" s="509" t="s">
        <v>71</v>
      </c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8"/>
      <c r="Q34" s="52"/>
    </row>
    <row r="35" spans="1:17" ht="4.5" customHeight="1" thickBot="1" x14ac:dyDescent="0.25">
      <c r="A35" s="52"/>
      <c r="B35" s="465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7"/>
      <c r="Q35" s="52"/>
    </row>
    <row r="36" spans="1:17" ht="16.5" customHeight="1" thickBot="1" x14ac:dyDescent="0.25">
      <c r="A36" s="52"/>
      <c r="B36" s="88" t="s">
        <v>64</v>
      </c>
      <c r="C36" s="506" t="s">
        <v>71</v>
      </c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8"/>
      <c r="Q36" s="52"/>
    </row>
    <row r="37" spans="1:17" ht="4.5" customHeight="1" thickBot="1" x14ac:dyDescent="0.25">
      <c r="A37" s="5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52"/>
    </row>
    <row r="38" spans="1:17" ht="13.5" thickBot="1" x14ac:dyDescent="0.25">
      <c r="A38" s="52"/>
      <c r="B38" s="512" t="s">
        <v>17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4"/>
      <c r="P38" s="515"/>
      <c r="Q38" s="52"/>
    </row>
    <row r="39" spans="1:17" x14ac:dyDescent="0.2">
      <c r="A39" s="52"/>
      <c r="B39" s="92" t="s">
        <v>22</v>
      </c>
      <c r="C39" s="512" t="s">
        <v>18</v>
      </c>
      <c r="D39" s="513"/>
      <c r="E39" s="513"/>
      <c r="F39" s="513"/>
      <c r="G39" s="515"/>
      <c r="H39" s="512" t="s">
        <v>7</v>
      </c>
      <c r="I39" s="513"/>
      <c r="J39" s="513"/>
      <c r="K39" s="513"/>
      <c r="L39" s="515"/>
      <c r="M39" s="512" t="s">
        <v>19</v>
      </c>
      <c r="N39" s="513"/>
      <c r="O39" s="514"/>
      <c r="P39" s="515"/>
      <c r="Q39" s="52"/>
    </row>
    <row r="40" spans="1:17" ht="54" customHeight="1" x14ac:dyDescent="0.2">
      <c r="A40" s="52"/>
      <c r="B40" s="132" t="s">
        <v>223</v>
      </c>
      <c r="C40" s="617" t="s">
        <v>191</v>
      </c>
      <c r="D40" s="618"/>
      <c r="E40" s="618"/>
      <c r="F40" s="618"/>
      <c r="G40" s="619"/>
      <c r="H40" s="617" t="s">
        <v>224</v>
      </c>
      <c r="I40" s="618"/>
      <c r="J40" s="618"/>
      <c r="K40" s="618"/>
      <c r="L40" s="619"/>
      <c r="M40" s="631" t="s">
        <v>193</v>
      </c>
      <c r="N40" s="632"/>
      <c r="O40" s="632"/>
      <c r="P40" s="633"/>
      <c r="Q40" s="52"/>
    </row>
    <row r="41" spans="1:17" ht="55.5" customHeight="1" x14ac:dyDescent="0.2">
      <c r="A41" s="52"/>
      <c r="B41" s="133" t="s">
        <v>225</v>
      </c>
      <c r="C41" s="599" t="s">
        <v>226</v>
      </c>
      <c r="D41" s="600"/>
      <c r="E41" s="600"/>
      <c r="F41" s="600"/>
      <c r="G41" s="601"/>
      <c r="H41" s="617" t="s">
        <v>224</v>
      </c>
      <c r="I41" s="618"/>
      <c r="J41" s="618"/>
      <c r="K41" s="618"/>
      <c r="L41" s="619"/>
      <c r="M41" s="596" t="s">
        <v>193</v>
      </c>
      <c r="N41" s="597"/>
      <c r="O41" s="597"/>
      <c r="P41" s="602"/>
      <c r="Q41" s="52"/>
    </row>
    <row r="42" spans="1:17" ht="13.5" customHeight="1" x14ac:dyDescent="0.2">
      <c r="A42" s="52"/>
      <c r="B42" s="93"/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3"/>
      <c r="Q42" s="52"/>
    </row>
    <row r="43" spans="1:17" ht="12.75" customHeight="1" x14ac:dyDescent="0.2">
      <c r="A43" s="52"/>
      <c r="B43" s="93"/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/>
      <c r="P43" s="523"/>
      <c r="Q43" s="52"/>
    </row>
    <row r="44" spans="1:17" ht="11.25" customHeight="1" thickBot="1" x14ac:dyDescent="0.25">
      <c r="A44" s="52"/>
      <c r="B44" s="94"/>
      <c r="C44" s="540"/>
      <c r="D44" s="540"/>
      <c r="E44" s="540"/>
      <c r="F44" s="540"/>
      <c r="G44" s="540"/>
      <c r="H44" s="540"/>
      <c r="I44" s="540"/>
      <c r="J44" s="540"/>
      <c r="K44" s="540"/>
      <c r="L44" s="540"/>
      <c r="M44" s="540"/>
      <c r="N44" s="540"/>
      <c r="O44" s="540"/>
      <c r="P44" s="541"/>
      <c r="Q44" s="52"/>
    </row>
    <row r="45" spans="1:17" ht="4.5" customHeight="1" thickBot="1" x14ac:dyDescent="0.25">
      <c r="A45" s="52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52"/>
    </row>
    <row r="46" spans="1:17" ht="13.5" customHeight="1" thickBot="1" x14ac:dyDescent="0.25">
      <c r="A46" s="52"/>
      <c r="B46" s="478" t="s">
        <v>8</v>
      </c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80"/>
      <c r="Q46" s="52"/>
    </row>
    <row r="47" spans="1:17" ht="4.5" customHeight="1" thickBot="1" x14ac:dyDescent="0.25">
      <c r="A47" s="52"/>
      <c r="B47" s="96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7"/>
      <c r="Q47" s="52"/>
    </row>
    <row r="48" spans="1:17" x14ac:dyDescent="0.2">
      <c r="A48" s="52"/>
      <c r="B48" s="542" t="s">
        <v>20</v>
      </c>
      <c r="C48" s="66" t="s">
        <v>9</v>
      </c>
      <c r="D48" s="67" t="s">
        <v>149</v>
      </c>
      <c r="E48" s="67" t="s">
        <v>150</v>
      </c>
      <c r="F48" s="67" t="s">
        <v>151</v>
      </c>
      <c r="G48" s="67" t="s">
        <v>152</v>
      </c>
      <c r="H48" s="67" t="s">
        <v>153</v>
      </c>
      <c r="I48" s="67" t="s">
        <v>154</v>
      </c>
      <c r="J48" s="67" t="s">
        <v>155</v>
      </c>
      <c r="K48" s="67" t="s">
        <v>156</v>
      </c>
      <c r="L48" s="67" t="s">
        <v>157</v>
      </c>
      <c r="M48" s="67" t="s">
        <v>158</v>
      </c>
      <c r="N48" s="67" t="s">
        <v>159</v>
      </c>
      <c r="O48" s="68" t="s">
        <v>160</v>
      </c>
      <c r="P48" s="69" t="s">
        <v>24</v>
      </c>
      <c r="Q48" s="52"/>
    </row>
    <row r="49" spans="1:17" ht="13.5" thickBot="1" x14ac:dyDescent="0.25">
      <c r="A49" s="52"/>
      <c r="B49" s="543"/>
      <c r="C49" s="70" t="s">
        <v>10</v>
      </c>
      <c r="D49" s="71"/>
      <c r="E49" s="71"/>
      <c r="F49" s="72">
        <f>'Registro Requerimiento'!D10</f>
        <v>1</v>
      </c>
      <c r="G49" s="73"/>
      <c r="H49" s="73"/>
      <c r="I49" s="72">
        <f>'Registro Requerimiento'!F10</f>
        <v>1</v>
      </c>
      <c r="J49" s="73"/>
      <c r="K49" s="73"/>
      <c r="L49" s="72" t="str">
        <f>'Registro Requerimiento'!H10</f>
        <v>0</v>
      </c>
      <c r="M49" s="73"/>
      <c r="N49" s="73"/>
      <c r="O49" s="72" t="str">
        <f>'Registro Requerimiento'!J10</f>
        <v>0</v>
      </c>
      <c r="P49" s="72">
        <f>'Registro Requerimiento'!L10</f>
        <v>1</v>
      </c>
      <c r="Q49" s="52"/>
    </row>
    <row r="50" spans="1:17" ht="4.5" customHeight="1" thickBot="1" x14ac:dyDescent="0.25">
      <c r="A50" s="52"/>
      <c r="B50" s="98">
        <v>0.9</v>
      </c>
      <c r="C50" s="74"/>
      <c r="D50" s="74"/>
      <c r="E50" s="74"/>
      <c r="F50" s="75">
        <f>+$C$26</f>
        <v>0.95</v>
      </c>
      <c r="G50" s="74"/>
      <c r="H50" s="74"/>
      <c r="I50" s="75">
        <f>+$C$26</f>
        <v>0.95</v>
      </c>
      <c r="J50" s="74"/>
      <c r="K50" s="74"/>
      <c r="L50" s="75">
        <f>+$C$26</f>
        <v>0.95</v>
      </c>
      <c r="M50" s="74"/>
      <c r="N50" s="74"/>
      <c r="O50" s="75">
        <f>+$C$26</f>
        <v>0.95</v>
      </c>
      <c r="P50" s="75">
        <f>+$C$26</f>
        <v>0.95</v>
      </c>
      <c r="Q50" s="52"/>
    </row>
    <row r="51" spans="1:17" ht="22.5" customHeight="1" thickBot="1" x14ac:dyDescent="0.25">
      <c r="A51" s="52"/>
      <c r="B51" s="478" t="s">
        <v>21</v>
      </c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80"/>
      <c r="Q51" s="52"/>
    </row>
    <row r="52" spans="1:17" x14ac:dyDescent="0.2">
      <c r="A52" s="52"/>
      <c r="B52" s="530"/>
      <c r="C52" s="531"/>
      <c r="D52" s="531"/>
      <c r="E52" s="531"/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2"/>
      <c r="Q52" s="52"/>
    </row>
    <row r="53" spans="1:17" x14ac:dyDescent="0.2">
      <c r="A53" s="52"/>
      <c r="B53" s="533"/>
      <c r="C53" s="534"/>
      <c r="D53" s="534"/>
      <c r="E53" s="534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5"/>
      <c r="Q53" s="52"/>
    </row>
    <row r="54" spans="1:17" x14ac:dyDescent="0.2">
      <c r="A54" s="52"/>
      <c r="B54" s="533"/>
      <c r="C54" s="534"/>
      <c r="D54" s="534"/>
      <c r="E54" s="534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5"/>
      <c r="Q54" s="52"/>
    </row>
    <row r="55" spans="1:17" x14ac:dyDescent="0.2">
      <c r="A55" s="52"/>
      <c r="B55" s="533"/>
      <c r="C55" s="534"/>
      <c r="D55" s="534"/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5"/>
      <c r="Q55" s="52"/>
    </row>
    <row r="56" spans="1:17" x14ac:dyDescent="0.2">
      <c r="A56" s="52"/>
      <c r="B56" s="533"/>
      <c r="C56" s="534"/>
      <c r="D56" s="534"/>
      <c r="E56" s="534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5"/>
      <c r="Q56" s="52"/>
    </row>
    <row r="57" spans="1:17" x14ac:dyDescent="0.2">
      <c r="A57" s="52"/>
      <c r="B57" s="533"/>
      <c r="C57" s="534"/>
      <c r="D57" s="534"/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5"/>
      <c r="Q57" s="52"/>
    </row>
    <row r="58" spans="1:17" x14ac:dyDescent="0.2">
      <c r="A58" s="52"/>
      <c r="B58" s="533"/>
      <c r="C58" s="534"/>
      <c r="D58" s="534"/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5"/>
      <c r="Q58" s="52"/>
    </row>
    <row r="59" spans="1:17" x14ac:dyDescent="0.2">
      <c r="A59" s="52"/>
      <c r="B59" s="533"/>
      <c r="C59" s="534"/>
      <c r="D59" s="534"/>
      <c r="E59" s="534"/>
      <c r="F59" s="534"/>
      <c r="G59" s="534"/>
      <c r="H59" s="534"/>
      <c r="I59" s="534"/>
      <c r="J59" s="534"/>
      <c r="K59" s="534"/>
      <c r="L59" s="534"/>
      <c r="M59" s="534"/>
      <c r="N59" s="534"/>
      <c r="O59" s="534"/>
      <c r="P59" s="535"/>
      <c r="Q59" s="52"/>
    </row>
    <row r="60" spans="1:17" x14ac:dyDescent="0.2">
      <c r="A60" s="52"/>
      <c r="B60" s="533"/>
      <c r="C60" s="534"/>
      <c r="D60" s="534"/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  <c r="P60" s="535"/>
      <c r="Q60" s="52"/>
    </row>
    <row r="61" spans="1:17" x14ac:dyDescent="0.2">
      <c r="A61" s="52"/>
      <c r="B61" s="533"/>
      <c r="C61" s="534"/>
      <c r="D61" s="534"/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4"/>
      <c r="P61" s="535"/>
      <c r="Q61" s="52"/>
    </row>
    <row r="62" spans="1:17" x14ac:dyDescent="0.2">
      <c r="A62" s="52"/>
      <c r="B62" s="533"/>
      <c r="C62" s="534"/>
      <c r="D62" s="534"/>
      <c r="E62" s="534"/>
      <c r="F62" s="534"/>
      <c r="G62" s="534"/>
      <c r="H62" s="534"/>
      <c r="I62" s="534"/>
      <c r="J62" s="534"/>
      <c r="K62" s="534"/>
      <c r="L62" s="534"/>
      <c r="M62" s="534"/>
      <c r="N62" s="534"/>
      <c r="O62" s="534"/>
      <c r="P62" s="535"/>
      <c r="Q62" s="52"/>
    </row>
    <row r="63" spans="1:17" x14ac:dyDescent="0.2">
      <c r="A63" s="52"/>
      <c r="B63" s="533"/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5"/>
      <c r="Q63" s="52"/>
    </row>
    <row r="64" spans="1:17" x14ac:dyDescent="0.2">
      <c r="A64" s="52"/>
      <c r="B64" s="533"/>
      <c r="C64" s="534"/>
      <c r="D64" s="534"/>
      <c r="E64" s="534"/>
      <c r="F64" s="534"/>
      <c r="G64" s="534"/>
      <c r="H64" s="534"/>
      <c r="I64" s="534"/>
      <c r="J64" s="534"/>
      <c r="K64" s="534"/>
      <c r="L64" s="534"/>
      <c r="M64" s="534"/>
      <c r="N64" s="534"/>
      <c r="O64" s="534"/>
      <c r="P64" s="535"/>
      <c r="Q64" s="52"/>
    </row>
    <row r="65" spans="1:19" x14ac:dyDescent="0.2">
      <c r="A65" s="52"/>
      <c r="B65" s="533"/>
      <c r="C65" s="534"/>
      <c r="D65" s="534"/>
      <c r="E65" s="534"/>
      <c r="F65" s="534"/>
      <c r="G65" s="534"/>
      <c r="H65" s="534"/>
      <c r="I65" s="534"/>
      <c r="J65" s="534"/>
      <c r="K65" s="534"/>
      <c r="L65" s="534"/>
      <c r="M65" s="534"/>
      <c r="N65" s="534"/>
      <c r="O65" s="534"/>
      <c r="P65" s="535"/>
      <c r="Q65" s="52"/>
    </row>
    <row r="66" spans="1:19" x14ac:dyDescent="0.2">
      <c r="A66" s="52"/>
      <c r="B66" s="533"/>
      <c r="C66" s="534"/>
      <c r="D66" s="534"/>
      <c r="E66" s="534"/>
      <c r="F66" s="534"/>
      <c r="G66" s="534"/>
      <c r="H66" s="534"/>
      <c r="I66" s="534"/>
      <c r="J66" s="534"/>
      <c r="K66" s="534"/>
      <c r="L66" s="534"/>
      <c r="M66" s="534"/>
      <c r="N66" s="534"/>
      <c r="O66" s="534"/>
      <c r="P66" s="535"/>
      <c r="Q66" s="52"/>
    </row>
    <row r="67" spans="1:19" ht="13.5" thickBot="1" x14ac:dyDescent="0.25">
      <c r="A67" s="52"/>
      <c r="B67" s="536"/>
      <c r="C67" s="537"/>
      <c r="D67" s="537"/>
      <c r="E67" s="537"/>
      <c r="F67" s="537"/>
      <c r="G67" s="537"/>
      <c r="H67" s="537"/>
      <c r="I67" s="537"/>
      <c r="J67" s="537"/>
      <c r="K67" s="537"/>
      <c r="L67" s="537"/>
      <c r="M67" s="537"/>
      <c r="N67" s="537"/>
      <c r="O67" s="537"/>
      <c r="P67" s="538"/>
      <c r="Q67" s="52"/>
    </row>
    <row r="68" spans="1:19" s="53" customFormat="1" ht="4.5" customHeight="1" thickBot="1" x14ac:dyDescent="0.25">
      <c r="A68" s="579"/>
      <c r="B68" s="579"/>
      <c r="C68" s="579"/>
      <c r="D68" s="579"/>
      <c r="E68" s="579"/>
      <c r="F68" s="579"/>
      <c r="G68" s="579"/>
      <c r="H68" s="579"/>
      <c r="I68" s="579"/>
      <c r="J68" s="579"/>
      <c r="K68" s="579"/>
      <c r="L68" s="579"/>
      <c r="M68" s="579"/>
      <c r="N68" s="579"/>
      <c r="O68" s="579"/>
      <c r="P68" s="579"/>
      <c r="Q68" s="579"/>
      <c r="S68" s="101"/>
    </row>
    <row r="69" spans="1:19" ht="15" customHeight="1" x14ac:dyDescent="0.2">
      <c r="A69" s="52"/>
      <c r="B69" s="580" t="s">
        <v>5</v>
      </c>
      <c r="C69" s="583" t="s">
        <v>180</v>
      </c>
      <c r="D69" s="584"/>
      <c r="E69" s="584"/>
      <c r="F69" s="584"/>
      <c r="G69" s="584"/>
      <c r="H69" s="584"/>
      <c r="I69" s="584"/>
      <c r="J69" s="584"/>
      <c r="K69" s="584"/>
      <c r="L69" s="584"/>
      <c r="M69" s="584"/>
      <c r="N69" s="584"/>
      <c r="O69" s="584"/>
      <c r="P69" s="585"/>
      <c r="Q69" s="52"/>
    </row>
    <row r="70" spans="1:19" ht="96" customHeight="1" x14ac:dyDescent="0.2">
      <c r="A70" s="52"/>
      <c r="B70" s="581"/>
      <c r="C70" s="555" t="s">
        <v>253</v>
      </c>
      <c r="D70" s="556"/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7"/>
      <c r="Q70" s="52"/>
    </row>
    <row r="71" spans="1:19" ht="15" customHeight="1" x14ac:dyDescent="0.2">
      <c r="A71" s="52"/>
      <c r="B71" s="581"/>
      <c r="C71" s="586" t="s">
        <v>181</v>
      </c>
      <c r="D71" s="587"/>
      <c r="E71" s="587"/>
      <c r="F71" s="587"/>
      <c r="G71" s="587"/>
      <c r="H71" s="587"/>
      <c r="I71" s="587"/>
      <c r="J71" s="587"/>
      <c r="K71" s="587"/>
      <c r="L71" s="587"/>
      <c r="M71" s="587"/>
      <c r="N71" s="587"/>
      <c r="O71" s="587"/>
      <c r="P71" s="588"/>
      <c r="Q71" s="52"/>
    </row>
    <row r="72" spans="1:19" ht="90" customHeight="1" x14ac:dyDescent="0.2">
      <c r="A72" s="52"/>
      <c r="B72" s="581"/>
      <c r="C72" s="555" t="s">
        <v>252</v>
      </c>
      <c r="D72" s="556"/>
      <c r="E72" s="556"/>
      <c r="F72" s="556"/>
      <c r="G72" s="556"/>
      <c r="H72" s="556"/>
      <c r="I72" s="556"/>
      <c r="J72" s="556"/>
      <c r="K72" s="556"/>
      <c r="L72" s="556"/>
      <c r="M72" s="556"/>
      <c r="N72" s="556"/>
      <c r="O72" s="556"/>
      <c r="P72" s="557"/>
      <c r="Q72" s="52"/>
    </row>
    <row r="73" spans="1:19" ht="18" customHeight="1" x14ac:dyDescent="0.2">
      <c r="A73" s="52"/>
      <c r="B73" s="581"/>
      <c r="C73" s="586" t="s">
        <v>182</v>
      </c>
      <c r="D73" s="587"/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8"/>
      <c r="Q73" s="52"/>
    </row>
    <row r="74" spans="1:19" ht="90" customHeight="1" x14ac:dyDescent="0.2">
      <c r="A74" s="52"/>
      <c r="B74" s="581"/>
      <c r="C74" s="555" t="s">
        <v>259</v>
      </c>
      <c r="D74" s="556"/>
      <c r="E74" s="556"/>
      <c r="F74" s="556"/>
      <c r="G74" s="556"/>
      <c r="H74" s="556"/>
      <c r="I74" s="556"/>
      <c r="J74" s="556"/>
      <c r="K74" s="556"/>
      <c r="L74" s="556"/>
      <c r="M74" s="556"/>
      <c r="N74" s="556"/>
      <c r="O74" s="556"/>
      <c r="P74" s="557"/>
      <c r="Q74" s="52"/>
    </row>
    <row r="75" spans="1:19" ht="17.25" customHeight="1" x14ac:dyDescent="0.2">
      <c r="A75" s="52"/>
      <c r="B75" s="581"/>
      <c r="C75" s="586" t="s">
        <v>183</v>
      </c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8"/>
      <c r="Q75" s="52"/>
    </row>
    <row r="76" spans="1:19" ht="90" customHeight="1" thickBot="1" x14ac:dyDescent="0.25">
      <c r="A76" s="52"/>
      <c r="B76" s="582"/>
      <c r="C76" s="574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6"/>
      <c r="Q76" s="52"/>
    </row>
    <row r="77" spans="1:19" ht="30.75" customHeight="1" thickBot="1" x14ac:dyDescent="0.25">
      <c r="A77" s="52"/>
      <c r="B77" s="54" t="s">
        <v>63</v>
      </c>
      <c r="C77" s="628" t="s">
        <v>196</v>
      </c>
      <c r="D77" s="629"/>
      <c r="E77" s="629"/>
      <c r="F77" s="629"/>
      <c r="G77" s="629"/>
      <c r="H77" s="629"/>
      <c r="I77" s="629"/>
      <c r="J77" s="629"/>
      <c r="K77" s="629"/>
      <c r="L77" s="629"/>
      <c r="M77" s="629"/>
      <c r="N77" s="629"/>
      <c r="O77" s="629"/>
      <c r="P77" s="630"/>
      <c r="Q77" s="52"/>
    </row>
    <row r="78" spans="1:19" ht="27.75" customHeight="1" thickBot="1" x14ac:dyDescent="0.25">
      <c r="A78" s="52"/>
      <c r="B78" s="54" t="s">
        <v>84</v>
      </c>
      <c r="C78" s="577" t="s">
        <v>85</v>
      </c>
      <c r="D78" s="577"/>
      <c r="E78" s="577"/>
      <c r="F78" s="577"/>
      <c r="G78" s="577"/>
      <c r="H78" s="577"/>
      <c r="I78" s="577"/>
      <c r="J78" s="577"/>
      <c r="K78" s="577"/>
      <c r="L78" s="577"/>
      <c r="M78" s="577"/>
      <c r="N78" s="577"/>
      <c r="O78" s="577"/>
      <c r="P78" s="578"/>
      <c r="Q78" s="52"/>
    </row>
    <row r="81" spans="3:19" x14ac:dyDescent="0.2">
      <c r="C81" s="55"/>
    </row>
    <row r="82" spans="3:19" hidden="1" x14ac:dyDescent="0.2">
      <c r="C82" s="49">
        <v>2018</v>
      </c>
    </row>
    <row r="83" spans="3:19" hidden="1" x14ac:dyDescent="0.2">
      <c r="C83" s="49">
        <v>2019</v>
      </c>
    </row>
    <row r="89" spans="3:19" s="50" customFormat="1" x14ac:dyDescent="0.2">
      <c r="S89" s="99"/>
    </row>
    <row r="90" spans="3:19" s="50" customFormat="1" x14ac:dyDescent="0.2">
      <c r="S90" s="99"/>
    </row>
    <row r="91" spans="3:19" s="50" customFormat="1" x14ac:dyDescent="0.2">
      <c r="S91" s="99"/>
    </row>
    <row r="92" spans="3:19" s="50" customFormat="1" x14ac:dyDescent="0.2">
      <c r="S92" s="99"/>
    </row>
    <row r="93" spans="3:19" s="50" customFormat="1" x14ac:dyDescent="0.2">
      <c r="S93" s="99"/>
    </row>
    <row r="94" spans="3:19" s="50" customFormat="1" x14ac:dyDescent="0.2">
      <c r="S94" s="99"/>
    </row>
    <row r="95" spans="3:19" s="50" customFormat="1" x14ac:dyDescent="0.2">
      <c r="D95" s="119"/>
      <c r="E95" s="119"/>
      <c r="F95" s="119"/>
      <c r="G95" s="119"/>
      <c r="H95" s="119"/>
      <c r="I95" s="119"/>
      <c r="S95" s="99"/>
    </row>
    <row r="96" spans="3:19" s="50" customFormat="1" x14ac:dyDescent="0.2">
      <c r="D96" s="119"/>
      <c r="E96" s="119"/>
      <c r="F96" s="119"/>
      <c r="G96" s="119"/>
      <c r="H96" s="119"/>
      <c r="I96" s="119"/>
      <c r="S96" s="99"/>
    </row>
    <row r="97" spans="2:19" s="50" customFormat="1" x14ac:dyDescent="0.2">
      <c r="B97" s="119"/>
      <c r="C97" s="119"/>
      <c r="D97" s="119"/>
      <c r="E97" s="119"/>
      <c r="F97" s="119"/>
      <c r="G97" s="119"/>
      <c r="H97" s="119"/>
      <c r="I97" s="119"/>
      <c r="S97" s="99"/>
    </row>
    <row r="98" spans="2:19" s="50" customFormat="1" x14ac:dyDescent="0.2">
      <c r="B98" s="119"/>
      <c r="C98" s="119"/>
      <c r="D98" s="119"/>
      <c r="E98" s="119"/>
      <c r="F98" s="119"/>
      <c r="G98" s="119"/>
      <c r="H98" s="119"/>
      <c r="I98" s="119"/>
      <c r="S98" s="99"/>
    </row>
    <row r="99" spans="2:19" s="50" customFormat="1" x14ac:dyDescent="0.2">
      <c r="B99" s="119"/>
      <c r="C99" s="119"/>
      <c r="D99" s="119"/>
      <c r="E99" s="119"/>
      <c r="F99" s="119"/>
      <c r="G99" s="119"/>
      <c r="H99" s="119"/>
      <c r="I99" s="119"/>
      <c r="S99" s="99"/>
    </row>
    <row r="100" spans="2:19" s="50" customFormat="1" x14ac:dyDescent="0.2">
      <c r="B100" s="119"/>
      <c r="C100" s="119"/>
      <c r="D100" s="119"/>
      <c r="E100" s="119"/>
      <c r="F100" s="119"/>
      <c r="G100" s="119"/>
      <c r="H100" s="119"/>
      <c r="I100" s="119"/>
      <c r="K100" s="119"/>
      <c r="L100" s="119"/>
      <c r="M100" s="119"/>
      <c r="N100" s="119"/>
      <c r="O100" s="119"/>
      <c r="P100" s="119"/>
      <c r="S100" s="99"/>
    </row>
    <row r="101" spans="2:19" s="50" customFormat="1" x14ac:dyDescent="0.2">
      <c r="B101" s="119"/>
      <c r="C101" s="119"/>
      <c r="D101" s="119"/>
      <c r="E101" s="119"/>
      <c r="F101" s="119"/>
      <c r="G101" s="119"/>
      <c r="H101" s="119"/>
      <c r="I101" s="119"/>
      <c r="K101" s="119"/>
      <c r="L101" s="119"/>
      <c r="M101" s="119"/>
      <c r="N101" s="119"/>
      <c r="O101" s="119"/>
      <c r="P101" s="119"/>
      <c r="S101" s="99"/>
    </row>
    <row r="102" spans="2:19" s="50" customFormat="1" x14ac:dyDescent="0.2">
      <c r="B102" s="119"/>
      <c r="C102" s="119"/>
      <c r="D102" s="119"/>
      <c r="E102" s="119"/>
      <c r="F102" s="119"/>
      <c r="G102" s="119"/>
      <c r="H102" s="119"/>
      <c r="I102" s="119"/>
      <c r="K102" s="119"/>
      <c r="L102" s="119"/>
      <c r="M102" s="119"/>
      <c r="N102" s="119"/>
      <c r="O102" s="119"/>
      <c r="P102" s="119"/>
      <c r="S102" s="99"/>
    </row>
    <row r="103" spans="2:19" s="50" customFormat="1" x14ac:dyDescent="0.2">
      <c r="B103" s="119"/>
      <c r="C103" s="119"/>
      <c r="D103" s="119"/>
      <c r="E103" s="119"/>
      <c r="F103" s="119"/>
      <c r="G103" s="119"/>
      <c r="H103" s="119"/>
      <c r="I103" s="119"/>
      <c r="K103" s="119"/>
      <c r="L103" s="119"/>
      <c r="M103" s="119"/>
      <c r="N103" s="119"/>
      <c r="O103" s="119"/>
      <c r="P103" s="119"/>
      <c r="Q103" s="56" t="s">
        <v>69</v>
      </c>
      <c r="S103" s="99"/>
    </row>
    <row r="104" spans="2:19" s="50" customFormat="1" x14ac:dyDescent="0.2">
      <c r="B104" s="120"/>
      <c r="C104" s="120"/>
      <c r="D104" s="119"/>
      <c r="E104" s="119"/>
      <c r="F104" s="119"/>
      <c r="G104" s="119"/>
      <c r="H104" s="119"/>
      <c r="I104" s="119"/>
      <c r="K104" s="119"/>
      <c r="L104" s="119"/>
      <c r="O104" s="119"/>
      <c r="P104" s="119"/>
      <c r="Q104" s="56" t="s">
        <v>70</v>
      </c>
      <c r="S104" s="99"/>
    </row>
    <row r="105" spans="2:19" s="50" customFormat="1" x14ac:dyDescent="0.2">
      <c r="B105" s="120"/>
      <c r="C105" s="120"/>
      <c r="D105" s="119"/>
      <c r="E105" s="119"/>
      <c r="F105" s="119"/>
      <c r="G105" s="119"/>
      <c r="H105" s="119"/>
      <c r="I105" s="119"/>
      <c r="K105" s="119"/>
      <c r="L105" s="119"/>
      <c r="O105" s="119"/>
      <c r="P105" s="119"/>
      <c r="Q105" s="56" t="s">
        <v>72</v>
      </c>
      <c r="S105" s="99"/>
    </row>
    <row r="106" spans="2:19" s="50" customFormat="1" x14ac:dyDescent="0.2">
      <c r="B106" s="120"/>
      <c r="C106" s="120"/>
      <c r="D106" s="119"/>
      <c r="E106" s="119"/>
      <c r="F106" s="119"/>
      <c r="G106" s="119"/>
      <c r="H106" s="119"/>
      <c r="I106" s="119"/>
      <c r="K106" s="119"/>
      <c r="L106" s="119"/>
      <c r="O106" s="119"/>
      <c r="P106" s="119"/>
      <c r="Q106" s="56" t="s">
        <v>71</v>
      </c>
      <c r="S106" s="99"/>
    </row>
    <row r="107" spans="2:19" s="50" customFormat="1" x14ac:dyDescent="0.2">
      <c r="B107" s="119"/>
      <c r="C107" s="120"/>
      <c r="D107" s="119"/>
      <c r="E107" s="119"/>
      <c r="F107" s="119"/>
      <c r="G107" s="119"/>
      <c r="H107" s="119"/>
      <c r="I107" s="119"/>
      <c r="K107" s="119"/>
      <c r="L107" s="119"/>
      <c r="M107" s="120"/>
      <c r="N107" s="119"/>
      <c r="O107" s="119"/>
      <c r="P107" s="119"/>
      <c r="Q107" s="56" t="s">
        <v>73</v>
      </c>
      <c r="S107" s="99"/>
    </row>
    <row r="108" spans="2:19" s="50" customFormat="1" x14ac:dyDescent="0.2">
      <c r="B108" s="119"/>
      <c r="C108" s="120"/>
      <c r="D108" s="119"/>
      <c r="E108" s="119"/>
      <c r="F108" s="119"/>
      <c r="G108" s="119"/>
      <c r="H108" s="119"/>
      <c r="I108" s="119"/>
      <c r="K108" s="119"/>
      <c r="L108" s="119"/>
      <c r="M108" s="119"/>
      <c r="N108" s="119" t="s">
        <v>67</v>
      </c>
      <c r="O108" s="119"/>
      <c r="P108" s="119"/>
      <c r="Q108" s="56" t="s">
        <v>74</v>
      </c>
      <c r="S108" s="99"/>
    </row>
    <row r="109" spans="2:19" s="50" customFormat="1" x14ac:dyDescent="0.2">
      <c r="B109" s="119"/>
      <c r="C109" s="120"/>
      <c r="D109" s="119"/>
      <c r="E109" s="119"/>
      <c r="F109" s="119"/>
      <c r="G109" s="119"/>
      <c r="H109" s="119"/>
      <c r="I109" s="119"/>
      <c r="K109" s="119"/>
      <c r="L109" s="119"/>
      <c r="M109" s="119"/>
      <c r="N109" s="119"/>
      <c r="O109" s="119"/>
      <c r="P109" s="119"/>
      <c r="S109" s="99"/>
    </row>
    <row r="110" spans="2:19" s="50" customFormat="1" x14ac:dyDescent="0.2">
      <c r="B110" s="119"/>
      <c r="C110" s="120"/>
      <c r="D110" s="119"/>
      <c r="E110" s="119"/>
      <c r="F110" s="119"/>
      <c r="G110" s="119"/>
      <c r="H110" s="119"/>
      <c r="I110" s="119"/>
      <c r="K110" s="119"/>
      <c r="L110" s="119"/>
      <c r="M110" s="119"/>
      <c r="N110" s="119"/>
      <c r="O110" s="119"/>
      <c r="P110" s="119"/>
      <c r="S110" s="99"/>
    </row>
    <row r="111" spans="2:19" s="50" customFormat="1" x14ac:dyDescent="0.2">
      <c r="B111" s="119"/>
      <c r="C111" s="119"/>
      <c r="D111" s="119"/>
      <c r="E111" s="119"/>
      <c r="F111" s="119"/>
      <c r="G111" s="119"/>
      <c r="H111" s="119"/>
      <c r="I111" s="119"/>
      <c r="K111" s="119"/>
      <c r="L111" s="119"/>
      <c r="M111" s="119"/>
      <c r="N111" s="119"/>
      <c r="O111" s="119"/>
      <c r="P111" s="119"/>
      <c r="S111" s="99"/>
    </row>
    <row r="112" spans="2:19" s="50" customFormat="1" x14ac:dyDescent="0.2">
      <c r="B112" s="119"/>
      <c r="C112" s="119"/>
      <c r="D112" s="119"/>
      <c r="E112" s="119"/>
      <c r="F112" s="119"/>
      <c r="G112" s="119"/>
      <c r="H112" s="119"/>
      <c r="I112" s="119"/>
      <c r="K112" s="119"/>
      <c r="L112" s="119"/>
      <c r="M112" s="119"/>
      <c r="N112" s="119"/>
      <c r="O112" s="119"/>
      <c r="P112" s="119"/>
      <c r="S112" s="99"/>
    </row>
    <row r="113" spans="2:19" s="50" customFormat="1" x14ac:dyDescent="0.2">
      <c r="B113" s="119"/>
      <c r="C113" s="119"/>
      <c r="D113" s="119"/>
      <c r="E113" s="119"/>
      <c r="F113" s="119"/>
      <c r="G113" s="119"/>
      <c r="H113" s="119"/>
      <c r="I113" s="119"/>
      <c r="K113" s="119"/>
      <c r="L113" s="119"/>
      <c r="M113" s="119"/>
      <c r="N113" s="119"/>
      <c r="O113" s="119"/>
      <c r="P113" s="119"/>
      <c r="Q113" s="56">
        <v>2015</v>
      </c>
      <c r="S113" s="99"/>
    </row>
    <row r="114" spans="2:19" s="50" customFormat="1" ht="12.75" customHeight="1" x14ac:dyDescent="0.2">
      <c r="B114" s="119"/>
      <c r="C114" s="119"/>
      <c r="D114" s="119"/>
      <c r="E114" s="119"/>
      <c r="F114" s="119"/>
      <c r="G114" s="119"/>
      <c r="H114" s="119"/>
      <c r="I114" s="119"/>
      <c r="Q114" s="56">
        <v>2016</v>
      </c>
      <c r="S114" s="99"/>
    </row>
    <row r="115" spans="2:19" s="50" customFormat="1" x14ac:dyDescent="0.2">
      <c r="B115" s="119"/>
      <c r="C115" s="119"/>
      <c r="D115" s="119"/>
      <c r="E115" s="119"/>
      <c r="F115" s="119"/>
      <c r="G115" s="119"/>
      <c r="H115" s="119"/>
      <c r="I115" s="119"/>
      <c r="Q115" s="56">
        <v>2017</v>
      </c>
      <c r="S115" s="99"/>
    </row>
    <row r="116" spans="2:19" s="50" customFormat="1" x14ac:dyDescent="0.2">
      <c r="C116" s="119"/>
      <c r="H116" s="119"/>
      <c r="I116" s="119"/>
      <c r="Q116" s="56">
        <v>2018</v>
      </c>
      <c r="S116" s="99"/>
    </row>
    <row r="117" spans="2:19" s="50" customFormat="1" x14ac:dyDescent="0.2">
      <c r="C117" s="119"/>
      <c r="H117" s="119"/>
      <c r="I117" s="119"/>
      <c r="S117" s="99"/>
    </row>
    <row r="118" spans="2:19" s="50" customFormat="1" x14ac:dyDescent="0.2">
      <c r="C118" s="119"/>
      <c r="H118" s="119"/>
      <c r="I118" s="119"/>
      <c r="S118" s="99"/>
    </row>
    <row r="119" spans="2:19" s="50" customFormat="1" x14ac:dyDescent="0.2">
      <c r="B119" s="58"/>
      <c r="C119" s="119"/>
      <c r="H119" s="119"/>
      <c r="I119" s="119"/>
      <c r="S119" s="99"/>
    </row>
    <row r="120" spans="2:19" s="50" customFormat="1" x14ac:dyDescent="0.2">
      <c r="B120" s="58"/>
      <c r="C120" s="119"/>
      <c r="H120" s="119"/>
      <c r="I120" s="119"/>
      <c r="S120" s="99"/>
    </row>
    <row r="121" spans="2:19" s="50" customFormat="1" x14ac:dyDescent="0.2">
      <c r="B121" s="58"/>
      <c r="C121" s="119"/>
      <c r="H121" s="119"/>
      <c r="I121" s="119"/>
      <c r="S121" s="99"/>
    </row>
    <row r="122" spans="2:19" s="50" customFormat="1" x14ac:dyDescent="0.2">
      <c r="B122" s="58"/>
      <c r="C122" s="119"/>
      <c r="H122" s="119"/>
      <c r="I122" s="119"/>
      <c r="S122" s="99"/>
    </row>
    <row r="123" spans="2:19" s="50" customFormat="1" x14ac:dyDescent="0.2">
      <c r="B123" s="58"/>
      <c r="C123" s="119"/>
      <c r="H123" s="119"/>
      <c r="I123" s="119"/>
      <c r="S123" s="99"/>
    </row>
    <row r="124" spans="2:19" s="50" customFormat="1" x14ac:dyDescent="0.2">
      <c r="B124" s="58"/>
      <c r="C124" s="119"/>
      <c r="H124" s="119"/>
      <c r="I124" s="119"/>
      <c r="S124" s="99"/>
    </row>
    <row r="125" spans="2:19" s="50" customFormat="1" x14ac:dyDescent="0.2">
      <c r="B125" s="58"/>
      <c r="C125" s="119"/>
      <c r="H125" s="119"/>
      <c r="I125" s="119"/>
      <c r="S125" s="99"/>
    </row>
    <row r="126" spans="2:19" s="50" customFormat="1" x14ac:dyDescent="0.2">
      <c r="B126" s="59"/>
      <c r="C126" s="119"/>
      <c r="H126" s="119"/>
      <c r="I126" s="119"/>
      <c r="S126" s="99"/>
    </row>
    <row r="127" spans="2:19" s="50" customFormat="1" x14ac:dyDescent="0.2">
      <c r="B127" s="59"/>
      <c r="C127" s="119"/>
      <c r="H127" s="119"/>
      <c r="I127" s="119"/>
      <c r="S127" s="99"/>
    </row>
    <row r="128" spans="2:19" s="50" customFormat="1" x14ac:dyDescent="0.2">
      <c r="C128" s="119"/>
      <c r="H128" s="119"/>
      <c r="I128" s="119"/>
      <c r="S128" s="99"/>
    </row>
    <row r="129" spans="2:19" s="50" customFormat="1" x14ac:dyDescent="0.2">
      <c r="B129" s="162" t="s">
        <v>260</v>
      </c>
      <c r="C129" s="119"/>
      <c r="F129" s="119"/>
      <c r="I129" s="119"/>
      <c r="S129" s="99"/>
    </row>
    <row r="130" spans="2:19" s="50" customFormat="1" x14ac:dyDescent="0.2">
      <c r="B130" s="162" t="s">
        <v>261</v>
      </c>
      <c r="C130" s="119"/>
      <c r="F130" s="119"/>
      <c r="I130" s="119"/>
      <c r="S130" s="99"/>
    </row>
    <row r="131" spans="2:19" s="50" customFormat="1" x14ac:dyDescent="0.2">
      <c r="B131" s="162" t="s">
        <v>262</v>
      </c>
      <c r="C131" s="119"/>
      <c r="F131" s="119"/>
      <c r="I131" s="51"/>
      <c r="J131" s="51"/>
      <c r="K131" s="51"/>
      <c r="S131" s="99"/>
    </row>
    <row r="132" spans="2:19" s="50" customFormat="1" x14ac:dyDescent="0.2">
      <c r="B132" s="162" t="s">
        <v>263</v>
      </c>
      <c r="C132" s="119"/>
      <c r="F132" s="119"/>
      <c r="G132" s="119"/>
      <c r="H132" s="51"/>
      <c r="I132" s="51"/>
      <c r="J132" s="51"/>
      <c r="K132" s="51"/>
      <c r="S132" s="99"/>
    </row>
    <row r="133" spans="2:19" s="50" customFormat="1" x14ac:dyDescent="0.2">
      <c r="B133" s="162" t="s">
        <v>264</v>
      </c>
      <c r="C133" s="119"/>
      <c r="F133" s="119"/>
      <c r="G133" s="119"/>
      <c r="H133" s="51"/>
      <c r="I133" s="51"/>
      <c r="J133" s="51"/>
      <c r="K133" s="51"/>
      <c r="S133" s="99"/>
    </row>
    <row r="134" spans="2:19" s="50" customFormat="1" x14ac:dyDescent="0.2">
      <c r="B134" s="162" t="s">
        <v>265</v>
      </c>
      <c r="C134" s="119"/>
      <c r="F134" s="119"/>
      <c r="G134" s="119"/>
      <c r="H134" s="51"/>
      <c r="I134" s="51"/>
      <c r="J134" s="51"/>
      <c r="K134" s="51"/>
      <c r="S134" s="99"/>
    </row>
    <row r="135" spans="2:19" s="50" customFormat="1" x14ac:dyDescent="0.2">
      <c r="B135" s="162" t="s">
        <v>266</v>
      </c>
      <c r="C135" s="119"/>
      <c r="F135" s="119"/>
      <c r="G135" s="119"/>
      <c r="H135" s="51"/>
      <c r="I135" s="51"/>
      <c r="J135" s="51"/>
      <c r="K135" s="51"/>
      <c r="S135" s="99"/>
    </row>
    <row r="136" spans="2:19" s="50" customFormat="1" x14ac:dyDescent="0.2">
      <c r="B136" s="60"/>
      <c r="C136" s="119"/>
      <c r="F136" s="119"/>
      <c r="G136" s="119"/>
      <c r="H136" s="51"/>
      <c r="I136" s="51"/>
      <c r="J136" s="51"/>
      <c r="K136" s="51"/>
      <c r="S136" s="99"/>
    </row>
    <row r="137" spans="2:19" s="50" customFormat="1" x14ac:dyDescent="0.2">
      <c r="B137" s="58"/>
      <c r="C137" s="119"/>
      <c r="F137" s="119"/>
      <c r="G137" s="119"/>
      <c r="H137" s="51"/>
      <c r="I137" s="51"/>
      <c r="J137" s="51"/>
      <c r="K137" s="51"/>
      <c r="S137" s="99"/>
    </row>
    <row r="138" spans="2:19" s="52" customFormat="1" x14ac:dyDescent="0.2">
      <c r="B138" s="58"/>
      <c r="C138" s="119"/>
      <c r="F138" s="119"/>
      <c r="G138" s="119"/>
      <c r="H138" s="51"/>
      <c r="I138" s="51"/>
      <c r="J138" s="51"/>
      <c r="K138" s="51"/>
      <c r="S138" s="102"/>
    </row>
    <row r="139" spans="2:19" s="52" customFormat="1" x14ac:dyDescent="0.2">
      <c r="B139" s="50" t="s">
        <v>29</v>
      </c>
      <c r="C139" s="119"/>
      <c r="F139" s="119"/>
      <c r="G139" s="119"/>
      <c r="H139" s="51"/>
      <c r="I139" s="51"/>
      <c r="J139" s="51"/>
      <c r="K139" s="51"/>
      <c r="S139" s="102"/>
    </row>
    <row r="140" spans="2:19" s="52" customFormat="1" x14ac:dyDescent="0.2">
      <c r="B140" s="57" t="s">
        <v>55</v>
      </c>
      <c r="C140" s="119"/>
      <c r="F140" s="119"/>
      <c r="G140" s="119"/>
      <c r="H140" s="51"/>
      <c r="I140" s="51"/>
      <c r="J140" s="51"/>
      <c r="K140" s="51"/>
      <c r="S140" s="102"/>
    </row>
    <row r="141" spans="2:19" s="52" customFormat="1" x14ac:dyDescent="0.2">
      <c r="B141" s="57" t="s">
        <v>166</v>
      </c>
      <c r="C141" s="119"/>
      <c r="F141" s="119"/>
      <c r="G141" s="119"/>
      <c r="H141" s="51"/>
      <c r="I141" s="51"/>
      <c r="J141" s="51"/>
      <c r="K141" s="51"/>
      <c r="S141" s="102"/>
    </row>
    <row r="142" spans="2:19" s="52" customFormat="1" x14ac:dyDescent="0.2">
      <c r="B142" s="57" t="s">
        <v>39</v>
      </c>
      <c r="C142" s="119"/>
      <c r="F142" s="119"/>
      <c r="G142" s="119"/>
      <c r="H142" s="51"/>
      <c r="I142" s="51"/>
      <c r="J142" s="51"/>
      <c r="K142" s="51"/>
      <c r="S142" s="102"/>
    </row>
    <row r="143" spans="2:19" s="52" customFormat="1" x14ac:dyDescent="0.2">
      <c r="B143" s="57" t="s">
        <v>172</v>
      </c>
      <c r="C143" s="119"/>
      <c r="F143" s="119"/>
      <c r="G143" s="119"/>
      <c r="H143" s="51"/>
      <c r="I143" s="51"/>
      <c r="J143" s="51"/>
      <c r="K143" s="51"/>
      <c r="S143" s="102"/>
    </row>
    <row r="144" spans="2:19" s="52" customFormat="1" x14ac:dyDescent="0.2">
      <c r="B144" s="57" t="s">
        <v>112</v>
      </c>
      <c r="C144" s="119"/>
      <c r="F144" s="119"/>
      <c r="G144" s="119"/>
      <c r="J144" s="51"/>
      <c r="K144" s="51"/>
      <c r="S144" s="102"/>
    </row>
    <row r="145" spans="2:19" s="52" customFormat="1" x14ac:dyDescent="0.2">
      <c r="B145" s="57" t="s">
        <v>174</v>
      </c>
      <c r="C145" s="119"/>
      <c r="F145" s="119"/>
      <c r="G145" s="119"/>
      <c r="S145" s="102"/>
    </row>
    <row r="146" spans="2:19" s="52" customFormat="1" x14ac:dyDescent="0.2">
      <c r="B146" s="57" t="s">
        <v>53</v>
      </c>
      <c r="C146" s="119"/>
      <c r="F146" s="119"/>
      <c r="G146" s="119"/>
      <c r="S146" s="102"/>
    </row>
    <row r="147" spans="2:19" s="52" customFormat="1" x14ac:dyDescent="0.2">
      <c r="B147" s="57" t="s">
        <v>163</v>
      </c>
      <c r="C147" s="119"/>
      <c r="F147" s="119"/>
      <c r="G147" s="119"/>
      <c r="S147" s="102"/>
    </row>
    <row r="148" spans="2:19" s="52" customFormat="1" x14ac:dyDescent="0.2">
      <c r="B148" s="57" t="s">
        <v>167</v>
      </c>
      <c r="C148" s="119"/>
      <c r="F148" s="119"/>
      <c r="G148" s="119"/>
      <c r="S148" s="102"/>
    </row>
    <row r="149" spans="2:19" x14ac:dyDescent="0.2">
      <c r="B149" s="121" t="s">
        <v>187</v>
      </c>
      <c r="C149" s="119"/>
      <c r="F149" s="119"/>
      <c r="G149" s="119"/>
    </row>
    <row r="150" spans="2:19" x14ac:dyDescent="0.2">
      <c r="B150" s="57" t="s">
        <v>165</v>
      </c>
      <c r="C150" s="119"/>
      <c r="F150" s="119"/>
      <c r="G150" s="119"/>
    </row>
    <row r="151" spans="2:19" x14ac:dyDescent="0.2">
      <c r="B151" s="57" t="s">
        <v>170</v>
      </c>
      <c r="C151" s="119"/>
      <c r="F151" s="119"/>
      <c r="G151" s="119"/>
    </row>
    <row r="152" spans="2:19" x14ac:dyDescent="0.2">
      <c r="B152" s="57" t="s">
        <v>173</v>
      </c>
      <c r="C152" s="119"/>
      <c r="F152" s="119"/>
      <c r="G152" s="119"/>
    </row>
    <row r="153" spans="2:19" x14ac:dyDescent="0.2">
      <c r="B153" s="57" t="s">
        <v>171</v>
      </c>
      <c r="C153" s="119"/>
      <c r="F153" s="119"/>
      <c r="G153" s="119"/>
    </row>
    <row r="154" spans="2:19" x14ac:dyDescent="0.2">
      <c r="B154" s="57" t="s">
        <v>168</v>
      </c>
      <c r="C154" s="119"/>
      <c r="F154" s="119"/>
      <c r="G154" s="119"/>
    </row>
    <row r="155" spans="2:19" x14ac:dyDescent="0.2">
      <c r="B155" s="57" t="s">
        <v>161</v>
      </c>
      <c r="C155" s="119"/>
      <c r="F155" s="119"/>
      <c r="G155" s="119"/>
    </row>
    <row r="156" spans="2:19" x14ac:dyDescent="0.2">
      <c r="B156" s="57" t="s">
        <v>169</v>
      </c>
      <c r="C156" s="119"/>
    </row>
    <row r="157" spans="2:19" x14ac:dyDescent="0.2">
      <c r="B157" s="57" t="s">
        <v>162</v>
      </c>
      <c r="C157" s="119"/>
    </row>
    <row r="158" spans="2:19" x14ac:dyDescent="0.2">
      <c r="B158" s="57" t="s">
        <v>164</v>
      </c>
      <c r="C158" s="119"/>
    </row>
    <row r="159" spans="2:19" x14ac:dyDescent="0.2">
      <c r="B159" s="57" t="s">
        <v>46</v>
      </c>
      <c r="C159" s="119"/>
    </row>
    <row r="160" spans="2:19" x14ac:dyDescent="0.2">
      <c r="B160" s="57" t="s">
        <v>54</v>
      </c>
      <c r="C160" s="119"/>
    </row>
    <row r="161" spans="2:3" x14ac:dyDescent="0.2">
      <c r="B161" s="57" t="s">
        <v>45</v>
      </c>
      <c r="C161" s="119"/>
    </row>
    <row r="162" spans="2:3" x14ac:dyDescent="0.2">
      <c r="B162" s="57" t="s">
        <v>47</v>
      </c>
      <c r="C162" s="119"/>
    </row>
    <row r="163" spans="2:3" x14ac:dyDescent="0.2">
      <c r="B163" s="57" t="s">
        <v>113</v>
      </c>
      <c r="C163" s="119"/>
    </row>
    <row r="164" spans="2:3" x14ac:dyDescent="0.2">
      <c r="B164" s="57" t="s">
        <v>111</v>
      </c>
      <c r="C164" s="119"/>
    </row>
    <row r="165" spans="2:3" x14ac:dyDescent="0.2">
      <c r="B165" s="57" t="s">
        <v>40</v>
      </c>
      <c r="C165" s="119"/>
    </row>
    <row r="166" spans="2:3" x14ac:dyDescent="0.2">
      <c r="B166" s="57" t="s">
        <v>110</v>
      </c>
    </row>
    <row r="167" spans="2:3" x14ac:dyDescent="0.2">
      <c r="B167" s="50"/>
    </row>
    <row r="168" spans="2:3" x14ac:dyDescent="0.2">
      <c r="B168" s="50"/>
    </row>
    <row r="169" spans="2:3" x14ac:dyDescent="0.2">
      <c r="B169" s="50"/>
    </row>
    <row r="170" spans="2:3" x14ac:dyDescent="0.2">
      <c r="B170" s="50" t="s">
        <v>188</v>
      </c>
    </row>
    <row r="171" spans="2:3" x14ac:dyDescent="0.2">
      <c r="B171" s="56" t="s">
        <v>66</v>
      </c>
    </row>
    <row r="172" spans="2:3" x14ac:dyDescent="0.2">
      <c r="B172" s="56" t="s">
        <v>85</v>
      </c>
    </row>
    <row r="173" spans="2:3" x14ac:dyDescent="0.2">
      <c r="B173" s="50"/>
    </row>
    <row r="174" spans="2:3" x14ac:dyDescent="0.2">
      <c r="B174" s="58"/>
    </row>
    <row r="175" spans="2:3" x14ac:dyDescent="0.2">
      <c r="B175" s="58"/>
    </row>
    <row r="176" spans="2:3" x14ac:dyDescent="0.2">
      <c r="B176" s="61"/>
    </row>
    <row r="177" spans="2:2" x14ac:dyDescent="0.2">
      <c r="B177" s="61"/>
    </row>
    <row r="178" spans="2:2" x14ac:dyDescent="0.2">
      <c r="B178" s="61"/>
    </row>
    <row r="179" spans="2:2" x14ac:dyDescent="0.2">
      <c r="B179" s="61"/>
    </row>
    <row r="180" spans="2:2" x14ac:dyDescent="0.2">
      <c r="B180" s="61"/>
    </row>
  </sheetData>
  <sheetProtection formatColumns="0" formatRows="0"/>
  <mergeCells count="78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42:G42"/>
    <mergeCell ref="H42:L42"/>
    <mergeCell ref="M42:P42"/>
    <mergeCell ref="C43:G43"/>
    <mergeCell ref="H43:L43"/>
    <mergeCell ref="M43:P43"/>
    <mergeCell ref="C73:P73"/>
    <mergeCell ref="C74:P74"/>
    <mergeCell ref="C75:P75"/>
    <mergeCell ref="C44:G44"/>
    <mergeCell ref="H44:L44"/>
    <mergeCell ref="M44:P44"/>
    <mergeCell ref="B46:P46"/>
    <mergeCell ref="B48:B49"/>
    <mergeCell ref="B51:P51"/>
    <mergeCell ref="C76:P76"/>
    <mergeCell ref="C77:P77"/>
    <mergeCell ref="C78:P78"/>
    <mergeCell ref="B52:P67"/>
    <mergeCell ref="A68:Q68"/>
    <mergeCell ref="B69:B76"/>
    <mergeCell ref="C69:P69"/>
    <mergeCell ref="C70:P70"/>
    <mergeCell ref="C71:P71"/>
    <mergeCell ref="C72:P72"/>
  </mergeCells>
  <conditionalFormatting sqref="F49">
    <cfRule type="cellIs" dxfId="27" priority="17" stopIfTrue="1" operator="equal">
      <formula>"0"</formula>
    </cfRule>
    <cfRule type="cellIs" dxfId="26" priority="18" stopIfTrue="1" operator="lessThanOrEqual">
      <formula>$S$5</formula>
    </cfRule>
    <cfRule type="cellIs" dxfId="25" priority="19" stopIfTrue="1" operator="greaterThanOrEqual">
      <formula>$S$2</formula>
    </cfRule>
    <cfRule type="cellIs" dxfId="12" priority="20" stopIfTrue="1" operator="between">
      <formula>$S$4</formula>
      <formula>$S$3</formula>
    </cfRule>
  </conditionalFormatting>
  <conditionalFormatting sqref="I49">
    <cfRule type="cellIs" dxfId="24" priority="13" stopIfTrue="1" operator="equal">
      <formula>"0"</formula>
    </cfRule>
    <cfRule type="cellIs" dxfId="23" priority="14" stopIfTrue="1" operator="lessThanOrEqual">
      <formula>$S$5</formula>
    </cfRule>
    <cfRule type="cellIs" dxfId="22" priority="15" stopIfTrue="1" operator="greaterThanOrEqual">
      <formula>$S$2</formula>
    </cfRule>
    <cfRule type="cellIs" dxfId="11" priority="16" stopIfTrue="1" operator="between">
      <formula>$S$4</formula>
      <formula>$S$3</formula>
    </cfRule>
  </conditionalFormatting>
  <conditionalFormatting sqref="L49">
    <cfRule type="cellIs" dxfId="21" priority="9" stopIfTrue="1" operator="equal">
      <formula>"0"</formula>
    </cfRule>
    <cfRule type="cellIs" dxfId="20" priority="10" stopIfTrue="1" operator="lessThanOrEqual">
      <formula>$S$5</formula>
    </cfRule>
    <cfRule type="cellIs" dxfId="19" priority="11" stopIfTrue="1" operator="greaterThanOrEqual">
      <formula>$S$2</formula>
    </cfRule>
    <cfRule type="cellIs" dxfId="10" priority="12" stopIfTrue="1" operator="between">
      <formula>$S$4</formula>
      <formula>$S$3</formula>
    </cfRule>
  </conditionalFormatting>
  <conditionalFormatting sqref="O49">
    <cfRule type="cellIs" dxfId="18" priority="5" stopIfTrue="1" operator="equal">
      <formula>"0"</formula>
    </cfRule>
    <cfRule type="cellIs" dxfId="17" priority="6" stopIfTrue="1" operator="lessThanOrEqual">
      <formula>$S$5</formula>
    </cfRule>
    <cfRule type="cellIs" dxfId="16" priority="7" stopIfTrue="1" operator="greaterThanOrEqual">
      <formula>$S$2</formula>
    </cfRule>
    <cfRule type="cellIs" dxfId="9" priority="8" stopIfTrue="1" operator="between">
      <formula>$S$4</formula>
      <formula>$S$3</formula>
    </cfRule>
  </conditionalFormatting>
  <conditionalFormatting sqref="P49">
    <cfRule type="cellIs" dxfId="15" priority="1" stopIfTrue="1" operator="equal">
      <formula>"0"</formula>
    </cfRule>
    <cfRule type="cellIs" dxfId="14" priority="2" stopIfTrue="1" operator="lessThanOrEqual">
      <formula>$S$5</formula>
    </cfRule>
    <cfRule type="cellIs" dxfId="13" priority="3" stopIfTrue="1" operator="greaterThanOrEqual">
      <formula>$S$2</formula>
    </cfRule>
    <cfRule type="cellIs" dxfId="8" priority="4" stopIfTrue="1" operator="between">
      <formula>$S$4</formula>
      <formula>$S$3</formula>
    </cfRule>
  </conditionalFormatting>
  <dataValidations count="6">
    <dataValidation type="list" allowBlank="1" showInputMessage="1" showErrorMessage="1" sqref="C10:I10">
      <formula1>"2023,2024,2025,2026,2027"</formula1>
    </dataValidation>
    <dataValidation type="list" allowBlank="1" showInputMessage="1" showErrorMessage="1" sqref="C18:P18">
      <formula1>$B$129:$B$135</formula1>
    </dataValidation>
    <dataValidation type="list" allowBlank="1" showInputMessage="1" showErrorMessage="1" sqref="C32:P32 C36:P36 C34:P34">
      <formula1>$Q$103:$Q$108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2:P12">
      <formula1>$B$140:$B$166</formula1>
    </dataValidation>
    <dataValidation type="list" allowBlank="1" showInputMessage="1" showErrorMessage="1" sqref="C78:P78">
      <formula1>$B$171:$B$172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146"/>
  <sheetViews>
    <sheetView zoomScaleNormal="100" workbookViewId="0">
      <selection activeCell="E11" sqref="E11"/>
    </sheetView>
  </sheetViews>
  <sheetFormatPr baseColWidth="10" defaultRowHeight="30" customHeight="1" x14ac:dyDescent="0.2"/>
  <cols>
    <col min="1" max="1" width="28.5703125" style="86" customWidth="1"/>
    <col min="2" max="2" width="27" style="79" bestFit="1" customWidth="1"/>
    <col min="3" max="12" width="15.7109375" style="79" customWidth="1"/>
    <col min="13" max="13" width="5.28515625" style="79" customWidth="1"/>
    <col min="14" max="14" width="10.7109375" style="79" customWidth="1"/>
    <col min="15" max="15" width="34.140625" style="79" customWidth="1"/>
    <col min="16" max="17" width="11.42578125" style="111"/>
    <col min="18" max="18" width="11.42578125" style="99" hidden="1" customWidth="1"/>
    <col min="19" max="19" width="11.42578125" style="111"/>
    <col min="20" max="16384" width="11.42578125" style="79"/>
  </cols>
  <sheetData>
    <row r="1" spans="1:23" ht="30" customHeight="1" x14ac:dyDescent="0.25">
      <c r="A1" s="570"/>
      <c r="B1" s="563" t="s">
        <v>56</v>
      </c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5"/>
      <c r="N1" s="566" t="s">
        <v>57</v>
      </c>
      <c r="O1" s="567"/>
      <c r="P1" s="110"/>
      <c r="S1" s="110"/>
      <c r="T1" s="76"/>
      <c r="U1" s="76"/>
      <c r="V1" s="77"/>
      <c r="W1" s="78"/>
    </row>
    <row r="2" spans="1:23" s="53" customFormat="1" ht="30" customHeight="1" x14ac:dyDescent="0.25">
      <c r="A2" s="570"/>
      <c r="B2" s="563" t="s">
        <v>87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5"/>
      <c r="N2" s="436" t="s">
        <v>189</v>
      </c>
      <c r="O2" s="437"/>
      <c r="P2" s="112"/>
      <c r="Q2" s="113"/>
      <c r="R2" s="49">
        <v>0.95</v>
      </c>
      <c r="S2" s="112"/>
      <c r="T2" s="80"/>
      <c r="U2" s="80"/>
      <c r="V2" s="81"/>
      <c r="W2" s="82"/>
    </row>
    <row r="3" spans="1:23" s="53" customFormat="1" ht="30" customHeight="1" x14ac:dyDescent="0.25">
      <c r="A3" s="570"/>
      <c r="B3" s="563" t="s">
        <v>89</v>
      </c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5"/>
      <c r="N3" s="566" t="s">
        <v>175</v>
      </c>
      <c r="O3" s="567"/>
      <c r="P3" s="112"/>
      <c r="Q3" s="113"/>
      <c r="R3" s="49">
        <v>0.94999</v>
      </c>
      <c r="S3" s="112"/>
      <c r="T3" s="80"/>
      <c r="U3" s="80"/>
      <c r="V3" s="81"/>
      <c r="W3" s="82"/>
    </row>
    <row r="4" spans="1:23" s="53" customFormat="1" ht="30" customHeight="1" x14ac:dyDescent="0.25">
      <c r="A4" s="570"/>
      <c r="B4" s="563" t="s">
        <v>91</v>
      </c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5"/>
      <c r="N4" s="567" t="s">
        <v>61</v>
      </c>
      <c r="O4" s="567"/>
      <c r="P4" s="114"/>
      <c r="Q4" s="113"/>
      <c r="R4" s="49">
        <v>0.65</v>
      </c>
      <c r="S4" s="114"/>
      <c r="T4" s="83"/>
      <c r="U4" s="83"/>
      <c r="V4" s="81"/>
      <c r="W4" s="82"/>
    </row>
    <row r="5" spans="1:23" s="53" customFormat="1" ht="18" x14ac:dyDescent="0.25">
      <c r="A5" s="103"/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  <c r="N5" s="106"/>
      <c r="O5" s="106"/>
      <c r="P5" s="114"/>
      <c r="Q5" s="113"/>
      <c r="R5" s="49">
        <v>0.64998999999999996</v>
      </c>
      <c r="S5" s="114"/>
      <c r="T5" s="83"/>
      <c r="U5" s="83"/>
      <c r="V5" s="81"/>
      <c r="W5" s="82"/>
    </row>
    <row r="6" spans="1:23" s="53" customFormat="1" ht="13.5" customHeight="1" x14ac:dyDescent="0.25">
      <c r="A6" s="163" t="s">
        <v>0</v>
      </c>
      <c r="B6" s="108"/>
      <c r="C6" s="603" t="str">
        <f>Requerimiento!C12</f>
        <v>GESTION DE INFRAESTRUCTURA FISICA</v>
      </c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113"/>
      <c r="Q6" s="113"/>
      <c r="R6" s="100"/>
      <c r="S6" s="113"/>
    </row>
    <row r="7" spans="1:23" s="53" customFormat="1" ht="11.25" customHeight="1" thickBot="1" x14ac:dyDescent="0.25">
      <c r="A7" s="109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13"/>
      <c r="Q7" s="113"/>
      <c r="R7" s="100"/>
      <c r="S7" s="113"/>
    </row>
    <row r="8" spans="1:23" s="84" customFormat="1" ht="30" customHeight="1" x14ac:dyDescent="0.2">
      <c r="A8" s="642" t="s">
        <v>92</v>
      </c>
      <c r="B8" s="636" t="s">
        <v>20</v>
      </c>
      <c r="C8" s="636" t="str">
        <f>Requerimiento!C14</f>
        <v>Eficiencia en la atención de requerimientos de mantenimiento solicitados</v>
      </c>
      <c r="D8" s="636"/>
      <c r="E8" s="636"/>
      <c r="F8" s="636"/>
      <c r="G8" s="636"/>
      <c r="H8" s="636"/>
      <c r="I8" s="636"/>
      <c r="J8" s="636"/>
      <c r="K8" s="636"/>
      <c r="L8" s="636"/>
      <c r="M8" s="636" t="s">
        <v>94</v>
      </c>
      <c r="N8" s="636"/>
      <c r="O8" s="644"/>
      <c r="P8" s="115"/>
      <c r="Q8" s="115"/>
      <c r="R8" s="99"/>
      <c r="S8" s="115"/>
    </row>
    <row r="9" spans="1:23" s="85" customFormat="1" ht="30" customHeight="1" thickBot="1" x14ac:dyDescent="0.25">
      <c r="A9" s="643"/>
      <c r="B9" s="637"/>
      <c r="C9" s="153" t="s">
        <v>176</v>
      </c>
      <c r="D9" s="153" t="s">
        <v>93</v>
      </c>
      <c r="E9" s="153" t="s">
        <v>177</v>
      </c>
      <c r="F9" s="153" t="s">
        <v>93</v>
      </c>
      <c r="G9" s="153" t="s">
        <v>178</v>
      </c>
      <c r="H9" s="153" t="s">
        <v>93</v>
      </c>
      <c r="I9" s="153" t="s">
        <v>179</v>
      </c>
      <c r="J9" s="153" t="s">
        <v>93</v>
      </c>
      <c r="K9" s="153" t="s">
        <v>10</v>
      </c>
      <c r="L9" s="153" t="s">
        <v>93</v>
      </c>
      <c r="M9" s="637"/>
      <c r="N9" s="637"/>
      <c r="O9" s="645"/>
      <c r="P9" s="116"/>
      <c r="Q9" s="116"/>
      <c r="R9" s="99"/>
      <c r="S9" s="116"/>
    </row>
    <row r="10" spans="1:23" s="53" customFormat="1" ht="159" customHeight="1" x14ac:dyDescent="0.2">
      <c r="A10" s="640" t="str">
        <f>Requerimiento!M40</f>
        <v>Coordinador Grupo de infraestructura</v>
      </c>
      <c r="B10" s="151" t="str">
        <f>Requerimiento!B40</f>
        <v>No. De requerimientos cumplidos oportunamente</v>
      </c>
      <c r="C10" s="128">
        <v>293</v>
      </c>
      <c r="D10" s="638">
        <f>IF(C10=0,"0",((C10)/C11))</f>
        <v>0.99659863945578231</v>
      </c>
      <c r="E10" s="128">
        <v>254</v>
      </c>
      <c r="F10" s="634">
        <f>IF(E10=0,"0",((E10)/E11))</f>
        <v>0.97692307692307689</v>
      </c>
      <c r="G10" s="128">
        <v>243</v>
      </c>
      <c r="H10" s="634">
        <f>IF(G10=0,"0",((G10)/G11))</f>
        <v>1</v>
      </c>
      <c r="I10" s="128"/>
      <c r="J10" s="634" t="str">
        <f>IF(I10=0,"0",((I10)/I11))</f>
        <v>0</v>
      </c>
      <c r="K10" s="152">
        <f>+C10+E10+G10+I10</f>
        <v>790</v>
      </c>
      <c r="L10" s="573">
        <f>IF(K10=0,"0",K10/K11)</f>
        <v>0.99121706398996234</v>
      </c>
      <c r="M10" s="646" t="s">
        <v>258</v>
      </c>
      <c r="N10" s="646"/>
      <c r="O10" s="647"/>
      <c r="P10" s="113"/>
      <c r="Q10" s="113"/>
      <c r="R10" s="99"/>
      <c r="S10" s="113"/>
    </row>
    <row r="11" spans="1:23" s="53" customFormat="1" ht="150" customHeight="1" thickBot="1" x14ac:dyDescent="0.25">
      <c r="A11" s="641"/>
      <c r="B11" s="149" t="str">
        <f>Requerimiento!B41</f>
        <v>No. Total de requerimientos aprobados</v>
      </c>
      <c r="C11" s="129">
        <v>294</v>
      </c>
      <c r="D11" s="639"/>
      <c r="E11" s="129">
        <v>260</v>
      </c>
      <c r="F11" s="635"/>
      <c r="G11" s="129">
        <v>243</v>
      </c>
      <c r="H11" s="635"/>
      <c r="I11" s="129"/>
      <c r="J11" s="635"/>
      <c r="K11" s="150">
        <f>+C11+E11+G11+I11</f>
        <v>797</v>
      </c>
      <c r="L11" s="573"/>
      <c r="M11" s="648"/>
      <c r="N11" s="648"/>
      <c r="O11" s="649"/>
      <c r="P11" s="113"/>
      <c r="Q11" s="113"/>
      <c r="R11" s="99"/>
      <c r="S11" s="113"/>
    </row>
    <row r="12" spans="1:23" ht="30" customHeight="1" x14ac:dyDescent="0.2">
      <c r="B12" s="7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66" spans="18:18" ht="30" customHeight="1" x14ac:dyDescent="0.2">
      <c r="R66" s="101"/>
    </row>
    <row r="136" spans="18:18" ht="30" customHeight="1" x14ac:dyDescent="0.2">
      <c r="R136" s="102"/>
    </row>
    <row r="137" spans="18:18" ht="30" customHeight="1" x14ac:dyDescent="0.2">
      <c r="R137" s="102"/>
    </row>
    <row r="138" spans="18:18" ht="30" customHeight="1" x14ac:dyDescent="0.2">
      <c r="R138" s="102"/>
    </row>
    <row r="139" spans="18:18" ht="30" customHeight="1" x14ac:dyDescent="0.2">
      <c r="R139" s="102"/>
    </row>
    <row r="140" spans="18:18" ht="30" customHeight="1" x14ac:dyDescent="0.2">
      <c r="R140" s="102"/>
    </row>
    <row r="141" spans="18:18" ht="30" customHeight="1" x14ac:dyDescent="0.2">
      <c r="R141" s="102"/>
    </row>
    <row r="142" spans="18:18" ht="30" customHeight="1" x14ac:dyDescent="0.2">
      <c r="R142" s="102"/>
    </row>
    <row r="143" spans="18:18" ht="30" customHeight="1" x14ac:dyDescent="0.2">
      <c r="R143" s="102"/>
    </row>
    <row r="144" spans="18:18" ht="30" customHeight="1" x14ac:dyDescent="0.2">
      <c r="R144" s="102"/>
    </row>
    <row r="145" spans="18:18" ht="30" customHeight="1" x14ac:dyDescent="0.2">
      <c r="R145" s="102"/>
    </row>
    <row r="146" spans="18:18" ht="30" customHeight="1" x14ac:dyDescent="0.2">
      <c r="R146" s="102"/>
    </row>
  </sheetData>
  <sheetProtection formatCells="0"/>
  <mergeCells count="21">
    <mergeCell ref="D10:D11"/>
    <mergeCell ref="F10:F11"/>
    <mergeCell ref="N2:O2"/>
    <mergeCell ref="M8:O9"/>
    <mergeCell ref="J10:J11"/>
    <mergeCell ref="L10:L11"/>
    <mergeCell ref="A1:A4"/>
    <mergeCell ref="B1:M1"/>
    <mergeCell ref="N1:O1"/>
    <mergeCell ref="B2:M2"/>
    <mergeCell ref="N3:O3"/>
    <mergeCell ref="B3:M3"/>
    <mergeCell ref="M10:O11"/>
    <mergeCell ref="A8:A9"/>
    <mergeCell ref="B8:B9"/>
    <mergeCell ref="C8:L8"/>
    <mergeCell ref="B4:M4"/>
    <mergeCell ref="H10:H11"/>
    <mergeCell ref="N4:O4"/>
    <mergeCell ref="A10:A11"/>
    <mergeCell ref="C6:O6"/>
  </mergeCells>
  <conditionalFormatting sqref="D10">
    <cfRule type="cellIs" dxfId="7" priority="8" operator="lessThanOrEqual">
      <formula>0</formula>
    </cfRule>
  </conditionalFormatting>
  <conditionalFormatting sqref="F10">
    <cfRule type="cellIs" dxfId="6" priority="7" operator="lessThanOrEqual">
      <formula>0</formula>
    </cfRule>
  </conditionalFormatting>
  <conditionalFormatting sqref="H10">
    <cfRule type="cellIs" dxfId="5" priority="6" operator="lessThanOrEqual">
      <formula>0</formula>
    </cfRule>
  </conditionalFormatting>
  <conditionalFormatting sqref="J10">
    <cfRule type="cellIs" dxfId="4" priority="5" operator="lessThanOrEqual">
      <formula>0</formula>
    </cfRule>
  </conditionalFormatting>
  <conditionalFormatting sqref="L10">
    <cfRule type="cellIs" dxfId="3" priority="1" stopIfTrue="1" operator="equal">
      <formula>"0"</formula>
    </cfRule>
    <cfRule type="cellIs" dxfId="2" priority="2" stopIfTrue="1" operator="lessThanOrEqual">
      <formula>$S$5</formula>
    </cfRule>
    <cfRule type="cellIs" dxfId="1" priority="3" stopIfTrue="1" operator="greaterThanOrEqual">
      <formula>$S$2</formula>
    </cfRule>
    <cfRule type="cellIs" dxfId="0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</documentManagement>
</p:properties>
</file>

<file path=customXml/itemProps1.xml><?xml version="1.0" encoding="utf-8"?>
<ds:datastoreItem xmlns:ds="http://schemas.openxmlformats.org/officeDocument/2006/customXml" ds:itemID="{979F2276-6894-48CB-AF1D-550B2A1DA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2B622-9560-48A5-9FE5-97581F9DBB6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DC60C89-3347-4207-94BC-61992EFC329F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B723A593-AD55-42B2-996D-B24B07456116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876FDCA5-B8AC-4C59-AF1F-B4A84AF7E6BC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7A1537BF-0945-4808-8252-27117A5DF5C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f8e3638-9d45-4162-afb4-6d390653d54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Toma Posesion </vt:lpstr>
      <vt:lpstr>Registro Toma Poses </vt:lpstr>
      <vt:lpstr>Oport Termin Proc</vt:lpstr>
      <vt:lpstr>Regis Opor Term Pro</vt:lpstr>
      <vt:lpstr>Encuesta</vt:lpstr>
      <vt:lpstr>Reg_Encuesta</vt:lpstr>
      <vt:lpstr>Almacen</vt:lpstr>
      <vt:lpstr>Registro Almacén</vt:lpstr>
      <vt:lpstr>Mantenimiento</vt:lpstr>
      <vt:lpstr>Registro Mantto</vt:lpstr>
      <vt:lpstr>Requerimiento</vt:lpstr>
      <vt:lpstr>Registro Requerimiento</vt:lpstr>
      <vt:lpstr>ICA</vt:lpstr>
      <vt:lpstr>ICA_Registro</vt:lpstr>
      <vt:lpstr>ICE</vt:lpstr>
      <vt:lpstr>ICE_Registro</vt:lpstr>
      <vt:lpstr>RESPEL</vt:lpstr>
      <vt:lpstr>Registro de Datos_RESPEL</vt:lpstr>
      <vt:lpstr>IRA</vt:lpstr>
      <vt:lpstr>Registro de Datos_IRA</vt:lpstr>
      <vt:lpstr>NN</vt:lpstr>
      <vt:lpstr>Registro NN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del proceso Gestión de Infraestructura Física</dc:title>
  <dc:creator>hoslanders</dc:creator>
  <cp:lastModifiedBy>Ruben Dario Moreno Posada</cp:lastModifiedBy>
  <cp:lastPrinted>2014-10-10T12:56:08Z</cp:lastPrinted>
  <dcterms:created xsi:type="dcterms:W3CDTF">2012-02-20T19:54:14Z</dcterms:created>
  <dcterms:modified xsi:type="dcterms:W3CDTF">2024-07-30T15:50:40Z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Fecha_Actualizacion">
    <vt:lpwstr>2021-01-31T00:00:00Z</vt:lpwstr>
  </property>
  <property fmtid="{D5CDD505-2E9C-101B-9397-08002B2CF9AE}" pid="4" name="Descripción Documento">
    <vt:lpwstr/>
  </property>
  <property fmtid="{D5CDD505-2E9C-101B-9397-08002B2CF9AE}" pid="5" name="Fecha">
    <vt:lpwstr>2021-01-31T00:00:00Z</vt:lpwstr>
  </property>
  <property fmtid="{D5CDD505-2E9C-101B-9397-08002B2CF9AE}" pid="6" name="Grupos_de_Proceso">
    <vt:lpwstr>Procesos de Apoyo</vt:lpwstr>
  </property>
  <property fmtid="{D5CDD505-2E9C-101B-9397-08002B2CF9AE}" pid="7" name="Dependencia_Nivel_Superior">
    <vt:lpwstr>Secretaría General</vt:lpwstr>
  </property>
  <property fmtid="{D5CDD505-2E9C-101B-9397-08002B2CF9AE}" pid="8" name="Procesos_SGI">
    <vt:lpwstr>Procesos de Apoyo - Gestión de Infraestructura Física</vt:lpwstr>
  </property>
  <property fmtid="{D5CDD505-2E9C-101B-9397-08002B2CF9AE}" pid="9" name="Tipo Documental">
    <vt:lpwstr>Indicadores</vt:lpwstr>
  </property>
  <property fmtid="{D5CDD505-2E9C-101B-9397-08002B2CF9AE}" pid="10" name="Ano Documento">
    <vt:lpwstr>2021</vt:lpwstr>
  </property>
  <property fmtid="{D5CDD505-2E9C-101B-9397-08002B2CF9AE}" pid="11" name="eDOCS AutoSave">
    <vt:lpwstr/>
  </property>
  <property fmtid="{D5CDD505-2E9C-101B-9397-08002B2CF9AE}" pid="12" name="_dlc_DocId">
    <vt:lpwstr>NV5X2DCNMZXR-1675502055-111</vt:lpwstr>
  </property>
  <property fmtid="{D5CDD505-2E9C-101B-9397-08002B2CF9AE}" pid="13" name="_dlc_DocIdItemGuid">
    <vt:lpwstr>85c29a0f-6c3d-4cb2-ba27-a724270fab21</vt:lpwstr>
  </property>
  <property fmtid="{D5CDD505-2E9C-101B-9397-08002B2CF9AE}" pid="14" name="_dlc_DocIdUrl">
    <vt:lpwstr>https://www.supersociedades.gov.co/nuestra_entidad/Planeacion/_layouts/15/DocIdRedir.aspx?ID=NV5X2DCNMZXR-1675502055-111, NV5X2DCNMZXR-1675502055-111</vt:lpwstr>
  </property>
  <property fmtid="{D5CDD505-2E9C-101B-9397-08002B2CF9AE}" pid="15" name="Version_Documento">
    <vt:lpwstr>4.00000000000000</vt:lpwstr>
  </property>
  <property fmtid="{D5CDD505-2E9C-101B-9397-08002B2CF9AE}" pid="16" name="Tipo Documental SGI">
    <vt:lpwstr>Formato</vt:lpwstr>
  </property>
  <property fmtid="{D5CDD505-2E9C-101B-9397-08002B2CF9AE}" pid="17" name="_Version">
    <vt:lpwstr>1</vt:lpwstr>
  </property>
  <property fmtid="{D5CDD505-2E9C-101B-9397-08002B2CF9AE}" pid="18" name="SeoMetaDescription">
    <vt:lpwstr/>
  </property>
  <property fmtid="{D5CDD505-2E9C-101B-9397-08002B2CF9AE}" pid="19" name="_activity">
    <vt:lpwstr/>
  </property>
</Properties>
</file>